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ZAKDOC\Desktop\Составление документации\2022\Август\26.08.2022\ДЭА_Прибрежный_чистящие\"/>
    </mc:Choice>
  </mc:AlternateContent>
  <xr:revisionPtr revIDLastSave="0" documentId="13_ncr:1_{888045C6-401E-46D1-9D02-18213DD363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Д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R20" i="1" s="1"/>
  <c r="E20" i="1"/>
  <c r="E19" i="1"/>
  <c r="E14" i="1" s="1"/>
  <c r="F14" i="1" s="1"/>
  <c r="I19" i="1"/>
  <c r="J19" i="1" s="1"/>
  <c r="G19" i="1"/>
  <c r="I14" i="1"/>
  <c r="D25" i="1"/>
  <c r="R24" i="1"/>
  <c r="S24" i="1" s="1"/>
  <c r="N24" i="1"/>
  <c r="L24" i="1"/>
  <c r="J24" i="1"/>
  <c r="H24" i="1"/>
  <c r="F24" i="1"/>
  <c r="R23" i="1"/>
  <c r="S23" i="1" s="1"/>
  <c r="T23" i="1" s="1"/>
  <c r="U23" i="1" s="1"/>
  <c r="Q23" i="1"/>
  <c r="V23" i="1" s="1"/>
  <c r="N23" i="1"/>
  <c r="L23" i="1"/>
  <c r="J23" i="1"/>
  <c r="H23" i="1"/>
  <c r="R22" i="1"/>
  <c r="Q22" i="1"/>
  <c r="S22" i="1" s="1"/>
  <c r="T22" i="1" s="1"/>
  <c r="U22" i="1" s="1"/>
  <c r="J22" i="1"/>
  <c r="H22" i="1"/>
  <c r="F22" i="1"/>
  <c r="V21" i="1"/>
  <c r="R21" i="1"/>
  <c r="S21" i="1" s="1"/>
  <c r="T21" i="1" s="1"/>
  <c r="U21" i="1" s="1"/>
  <c r="Q21" i="1"/>
  <c r="J21" i="1"/>
  <c r="H21" i="1"/>
  <c r="F21" i="1"/>
  <c r="J20" i="1"/>
  <c r="F20" i="1"/>
  <c r="H19" i="1"/>
  <c r="R18" i="1"/>
  <c r="Q18" i="1"/>
  <c r="J18" i="1"/>
  <c r="H18" i="1"/>
  <c r="F18" i="1"/>
  <c r="R17" i="1"/>
  <c r="Q17" i="1"/>
  <c r="V17" i="1" s="1"/>
  <c r="J17" i="1"/>
  <c r="H17" i="1"/>
  <c r="F17" i="1"/>
  <c r="S16" i="1"/>
  <c r="T16" i="1" s="1"/>
  <c r="U16" i="1" s="1"/>
  <c r="R16" i="1"/>
  <c r="Q16" i="1"/>
  <c r="V16" i="1" s="1"/>
  <c r="J16" i="1"/>
  <c r="H16" i="1"/>
  <c r="F16" i="1"/>
  <c r="R15" i="1"/>
  <c r="Q15" i="1"/>
  <c r="V15" i="1" s="1"/>
  <c r="J15" i="1"/>
  <c r="H15" i="1"/>
  <c r="F15" i="1"/>
  <c r="H14" i="1"/>
  <c r="R13" i="1"/>
  <c r="Q13" i="1"/>
  <c r="V13" i="1" s="1"/>
  <c r="J13" i="1"/>
  <c r="H13" i="1"/>
  <c r="F13" i="1"/>
  <c r="S17" i="1" l="1"/>
  <c r="T17" i="1" s="1"/>
  <c r="U17" i="1" s="1"/>
  <c r="S13" i="1"/>
  <c r="T13" i="1" s="1"/>
  <c r="U13" i="1" s="1"/>
  <c r="S18" i="1"/>
  <c r="T18" i="1" s="1"/>
  <c r="U18" i="1" s="1"/>
  <c r="S15" i="1"/>
  <c r="T15" i="1" s="1"/>
  <c r="U15" i="1" s="1"/>
  <c r="R19" i="1"/>
  <c r="Q20" i="1"/>
  <c r="V20" i="1" s="1"/>
  <c r="H20" i="1"/>
  <c r="F19" i="1"/>
  <c r="Q19" i="1"/>
  <c r="V19" i="1" s="1"/>
  <c r="R14" i="1"/>
  <c r="J14" i="1"/>
  <c r="Q14" i="1"/>
  <c r="V18" i="1"/>
  <c r="V22" i="1"/>
  <c r="S20" i="1" l="1"/>
  <c r="T20" i="1" s="1"/>
  <c r="U20" i="1" s="1"/>
  <c r="S19" i="1"/>
  <c r="T19" i="1" s="1"/>
  <c r="U19" i="1" s="1"/>
  <c r="S14" i="1"/>
  <c r="T14" i="1" s="1"/>
  <c r="U14" i="1" s="1"/>
  <c r="V14" i="1"/>
  <c r="V25" i="1" s="1"/>
  <c r="E8" i="1" s="1"/>
</calcChain>
</file>

<file path=xl/sharedStrings.xml><?xml version="1.0" encoding="utf-8"?>
<sst xmlns="http://schemas.openxmlformats.org/spreadsheetml/2006/main" count="70" uniqueCount="51">
  <si>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</si>
  <si>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</si>
  <si>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</si>
  <si>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</si>
  <si>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</si>
  <si>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</si>
  <si>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</si>
  <si>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</si>
  <si>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</si>
  <si>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</si>
  <si>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Наименование товара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</si>
  <si>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</si>
  <si>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</si>
  <si>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</si>
  <si>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</si>
  <si>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</si>
  <si>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</si>
  <si>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</si>
  <si>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</si>
  <si>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</si>
  <si>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</si>
  <si>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</si>
  <si>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</si>
  <si>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</si>
  <si>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№УТ-996 от 24.08.2022</t>
  </si>
  <si>
    <t>№б/н от 24.08.2022</t>
  </si>
  <si>
    <t>ед. изм.</t>
  </si>
  <si>
    <t>кол-во</t>
  </si>
  <si>
    <t>цена за ед., руб.</t>
  </si>
  <si>
    <t>стоимость, руб.</t>
  </si>
  <si>
    <t>Моющее средство для мытья, универсальное</t>
  </si>
  <si>
    <t>литр</t>
  </si>
  <si>
    <t>Чистящее средство, универсальное</t>
  </si>
  <si>
    <t>кг</t>
  </si>
  <si>
    <t>Моющее средство для сантехники</t>
  </si>
  <si>
    <t>Моющее средство для мытья посуды</t>
  </si>
  <si>
    <t>Липкая лента для мух</t>
  </si>
  <si>
    <t>шт</t>
  </si>
  <si>
    <t>Универсальное средство для уничтожения насекомых</t>
  </si>
  <si>
    <t>Моющее средство для мытья окон</t>
  </si>
  <si>
    <t>Порошок стиральный</t>
  </si>
  <si>
    <t>Кондиционер для белья</t>
  </si>
  <si>
    <t>Белезна с хлором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</si>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</sst>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,##0.00_р_."/>
    <numFmt numFmtId="166" formatCode="#,##0.0"/>
    <numFmt numFmtId="167" formatCode="#,##0.000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4" fontId="1" fillId="0" borderId="0" xfId="0" applyNumberFormat="1" applyFont="1" applyAlignment="1">
      <alignment vertical="top"/>
    </xf>
    <xf numFmtId="166" fontId="12" fillId="0" borderId="1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7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right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28</xdr:row>
      <xdr:rowOff>998367</xdr:rowOff>
    </xdr:from>
    <xdr:to>
      <xdr:col>3</xdr:col>
      <xdr:colOff>228600</xdr:colOff>
      <xdr:row>28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30</xdr:row>
      <xdr:rowOff>211452</xdr:rowOff>
    </xdr:from>
    <xdr:to>
      <xdr:col>3</xdr:col>
      <xdr:colOff>495299</xdr:colOff>
      <xdr:row>30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29</xdr:row>
      <xdr:rowOff>422036</xdr:rowOff>
    </xdr:from>
    <xdr:to>
      <xdr:col>4</xdr:col>
      <xdr:colOff>336186</xdr:colOff>
      <xdr:row>30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30</xdr:row>
      <xdr:rowOff>211452</xdr:rowOff>
    </xdr:from>
    <xdr:to>
      <xdr:col>3</xdr:col>
      <xdr:colOff>495299</xdr:colOff>
      <xdr:row>30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zoomScaleNormal="100" workbookViewId="0">
      <selection activeCell="U17" sqref="U17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7109375" style="1" bestFit="1" customWidth="1"/>
    <col min="11" max="12" width="9.7109375" style="1" hidden="1" customWidth="1"/>
    <col min="13" max="13" width="7.42578125" style="1" hidden="1" customWidth="1"/>
    <col min="14" max="15" width="9.5703125" style="1" hidden="1" customWidth="1"/>
    <col min="16" max="16" width="10.2851562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1.285156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4" width="8.85546875" style="1"/>
  </cols>
  <sheetData>
    <row r="1" spans="1:23" s="3" customFormat="1" ht="12" x14ac:dyDescent="0.25">
      <c r="F1" s="4"/>
      <c r="G1" s="4"/>
      <c r="H1" s="4"/>
      <c r="V1" s="5" t="s">
        <v>0</v>
      </c>
    </row>
    <row r="2" spans="1:23" s="3" customFormat="1" ht="12" x14ac:dyDescent="0.25">
      <c r="F2" s="4"/>
      <c r="G2" s="4"/>
      <c r="H2" s="4"/>
      <c r="V2" s="5" t="s">
        <v>1</v>
      </c>
    </row>
    <row r="3" spans="1:23" s="6" customFormat="1" ht="11.25" x14ac:dyDescent="0.25"/>
    <row r="4" spans="1:23" ht="15.75" x14ac:dyDescent="0.25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3" ht="15.75" x14ac:dyDescent="0.25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3" ht="15.75" x14ac:dyDescent="0.25">
      <c r="A6" s="61" t="s">
        <v>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3" s="7" customFormat="1" ht="11.25" x14ac:dyDescent="0.25">
      <c r="T7" s="6"/>
      <c r="U7" s="6"/>
    </row>
    <row r="8" spans="1:23" s="8" customFormat="1" ht="15.75" customHeight="1" x14ac:dyDescent="0.25">
      <c r="A8" s="62" t="s">
        <v>5</v>
      </c>
      <c r="B8" s="62"/>
      <c r="C8" s="62"/>
      <c r="D8" s="62"/>
      <c r="E8" s="63">
        <f>SUMIF(V25,"&gt;0")</f>
        <v>334050.79399999999</v>
      </c>
      <c r="F8" s="63"/>
      <c r="G8" s="64" t="s">
        <v>6</v>
      </c>
      <c r="H8" s="64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3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3" ht="15" customHeight="1" x14ac:dyDescent="0.25">
      <c r="A10" s="56" t="s">
        <v>9</v>
      </c>
      <c r="B10" s="56" t="s">
        <v>10</v>
      </c>
      <c r="C10" s="56" t="s">
        <v>11</v>
      </c>
      <c r="D10" s="56"/>
      <c r="E10" s="58" t="s">
        <v>12</v>
      </c>
      <c r="F10" s="58"/>
      <c r="G10" s="58" t="s">
        <v>13</v>
      </c>
      <c r="H10" s="58"/>
      <c r="I10" s="58" t="s">
        <v>14</v>
      </c>
      <c r="J10" s="58"/>
      <c r="K10" s="58" t="s">
        <v>15</v>
      </c>
      <c r="L10" s="58"/>
      <c r="M10" s="58" t="s">
        <v>16</v>
      </c>
      <c r="N10" s="58"/>
      <c r="O10" s="58" t="s">
        <v>17</v>
      </c>
      <c r="P10" s="58"/>
      <c r="Q10" s="57" t="s">
        <v>18</v>
      </c>
      <c r="R10" s="56" t="s">
        <v>19</v>
      </c>
      <c r="S10" s="56" t="s">
        <v>20</v>
      </c>
      <c r="T10" s="56" t="s">
        <v>21</v>
      </c>
      <c r="U10" s="56" t="s">
        <v>22</v>
      </c>
      <c r="V10" s="57" t="s">
        <v>23</v>
      </c>
    </row>
    <row r="11" spans="1:23" ht="27" customHeight="1" x14ac:dyDescent="0.25">
      <c r="A11" s="56"/>
      <c r="B11" s="56"/>
      <c r="C11" s="56"/>
      <c r="D11" s="56"/>
      <c r="E11" s="59" t="s">
        <v>24</v>
      </c>
      <c r="F11" s="59"/>
      <c r="G11" s="59" t="s">
        <v>25</v>
      </c>
      <c r="H11" s="59"/>
      <c r="I11" s="59" t="s">
        <v>25</v>
      </c>
      <c r="J11" s="59"/>
      <c r="K11" s="59"/>
      <c r="L11" s="59"/>
      <c r="M11" s="59"/>
      <c r="N11" s="59"/>
      <c r="O11" s="59"/>
      <c r="P11" s="59"/>
      <c r="Q11" s="57"/>
      <c r="R11" s="56"/>
      <c r="S11" s="56"/>
      <c r="T11" s="56"/>
      <c r="U11" s="56"/>
      <c r="V11" s="57"/>
    </row>
    <row r="12" spans="1:23" ht="27" customHeight="1" x14ac:dyDescent="0.25">
      <c r="A12" s="56"/>
      <c r="B12" s="56"/>
      <c r="C12" s="18" t="s">
        <v>26</v>
      </c>
      <c r="D12" s="20" t="s">
        <v>27</v>
      </c>
      <c r="E12" s="19" t="s">
        <v>28</v>
      </c>
      <c r="F12" s="19" t="s">
        <v>29</v>
      </c>
      <c r="G12" s="19" t="s">
        <v>28</v>
      </c>
      <c r="H12" s="19" t="s">
        <v>29</v>
      </c>
      <c r="I12" s="19" t="s">
        <v>28</v>
      </c>
      <c r="J12" s="19" t="s">
        <v>29</v>
      </c>
      <c r="K12" s="19" t="s">
        <v>28</v>
      </c>
      <c r="L12" s="19" t="s">
        <v>29</v>
      </c>
      <c r="M12" s="19" t="s">
        <v>28</v>
      </c>
      <c r="N12" s="19" t="s">
        <v>29</v>
      </c>
      <c r="O12" s="19" t="s">
        <v>28</v>
      </c>
      <c r="P12" s="19" t="s">
        <v>29</v>
      </c>
      <c r="Q12" s="57"/>
      <c r="R12" s="56"/>
      <c r="S12" s="56"/>
      <c r="T12" s="56"/>
      <c r="U12" s="56"/>
      <c r="V12" s="57"/>
    </row>
    <row r="13" spans="1:23" ht="25.5" x14ac:dyDescent="0.25">
      <c r="A13" s="18">
        <v>1</v>
      </c>
      <c r="B13" s="21" t="s">
        <v>30</v>
      </c>
      <c r="C13" s="18" t="s">
        <v>31</v>
      </c>
      <c r="D13" s="20">
        <v>214</v>
      </c>
      <c r="E13" s="22">
        <v>81.599999999999994</v>
      </c>
      <c r="F13" s="65">
        <f t="shared" ref="F13:F24" si="0">E13*D13</f>
        <v>17462.399999999998</v>
      </c>
      <c r="G13" s="22">
        <v>92</v>
      </c>
      <c r="H13" s="24">
        <f t="shared" ref="H13:H24" si="1">G13*D13</f>
        <v>19688</v>
      </c>
      <c r="I13" s="22">
        <v>96.3</v>
      </c>
      <c r="J13" s="65">
        <f t="shared" ref="J13:J24" si="2">I13*D13</f>
        <v>20608.2</v>
      </c>
      <c r="K13" s="25"/>
      <c r="L13" s="23"/>
      <c r="M13" s="23"/>
      <c r="N13" s="23"/>
      <c r="O13" s="23"/>
      <c r="P13" s="24"/>
      <c r="Q13" s="23">
        <f t="shared" ref="Q13:Q23" si="3">ROUND(AVERAGE(E13,G13,I13,K13,M13),2)</f>
        <v>89.97</v>
      </c>
      <c r="R13" s="26">
        <f t="shared" ref="R13:R24" si="4">COUNTA(E13,G13,I13,K13,M13)</f>
        <v>3</v>
      </c>
      <c r="S13" s="26">
        <f t="shared" ref="S13:S24" si="5">SQRT((IF(E13&gt;0,POWER(E13-Q13,2),0)+IF(G13&gt;0,POWER(G13-Q13,2),0)+IF(I13&gt;0,POWER(I13-Q13,2),0)+IF(K13&gt;0,POWER(K13-Q13,2),0)+IF(M13&gt;0,POWER(M13-Q13,2),0))/(R13-1))</f>
        <v>7.5579990738290004</v>
      </c>
      <c r="T13" s="27">
        <f t="shared" ref="T13:T23" si="6">S13/Q13*100</f>
        <v>8.4005769410125612</v>
      </c>
      <c r="U13" s="27" t="str">
        <f t="shared" ref="U13:U23" si="7">IF(T13&lt;33,$U$8,$U$9)</f>
        <v>ОДН</v>
      </c>
      <c r="V13" s="28">
        <f t="shared" ref="V13:V23" si="8">D13*Q13</f>
        <v>19253.579999999998</v>
      </c>
      <c r="W13" s="29"/>
    </row>
    <row r="14" spans="1:23" ht="25.5" x14ac:dyDescent="0.25">
      <c r="A14" s="18">
        <v>2</v>
      </c>
      <c r="B14" s="21" t="s">
        <v>32</v>
      </c>
      <c r="C14" s="18" t="s">
        <v>33</v>
      </c>
      <c r="D14" s="30">
        <v>123.2</v>
      </c>
      <c r="E14" s="22">
        <f>E19</f>
        <v>220.56</v>
      </c>
      <c r="F14" s="65">
        <f t="shared" si="0"/>
        <v>27172.992000000002</v>
      </c>
      <c r="G14" s="22">
        <v>195</v>
      </c>
      <c r="H14" s="24">
        <f t="shared" si="1"/>
        <v>24024</v>
      </c>
      <c r="I14" s="22">
        <f>ROUND(94.52/480*1000,2)</f>
        <v>196.92</v>
      </c>
      <c r="J14" s="65">
        <f t="shared" si="2"/>
        <v>24260.543999999998</v>
      </c>
      <c r="K14" s="25"/>
      <c r="L14" s="23"/>
      <c r="M14" s="23"/>
      <c r="N14" s="23"/>
      <c r="O14" s="23"/>
      <c r="P14" s="24"/>
      <c r="Q14" s="23">
        <f t="shared" si="3"/>
        <v>204.16</v>
      </c>
      <c r="R14" s="26">
        <f t="shared" si="4"/>
        <v>3</v>
      </c>
      <c r="S14" s="26">
        <f t="shared" si="5"/>
        <v>14.235223918154578</v>
      </c>
      <c r="T14" s="27">
        <f t="shared" si="6"/>
        <v>6.9725822483123912</v>
      </c>
      <c r="U14" s="27" t="str">
        <f t="shared" si="7"/>
        <v>ОДН</v>
      </c>
      <c r="V14" s="28">
        <f t="shared" si="8"/>
        <v>25152.511999999999</v>
      </c>
      <c r="W14" s="29"/>
    </row>
    <row r="15" spans="1:23" ht="25.5" x14ac:dyDescent="0.25">
      <c r="A15" s="18">
        <v>3</v>
      </c>
      <c r="B15" s="21" t="s">
        <v>34</v>
      </c>
      <c r="C15" s="18" t="s">
        <v>31</v>
      </c>
      <c r="D15" s="20">
        <v>180</v>
      </c>
      <c r="E15" s="22">
        <v>134.25</v>
      </c>
      <c r="F15" s="65">
        <f t="shared" si="0"/>
        <v>24165</v>
      </c>
      <c r="G15" s="22">
        <v>201.8</v>
      </c>
      <c r="H15" s="24">
        <f t="shared" si="1"/>
        <v>36324</v>
      </c>
      <c r="I15" s="22">
        <v>223.8</v>
      </c>
      <c r="J15" s="65">
        <f t="shared" si="2"/>
        <v>40284</v>
      </c>
      <c r="K15" s="25"/>
      <c r="L15" s="23"/>
      <c r="M15" s="23"/>
      <c r="N15" s="23"/>
      <c r="O15" s="23"/>
      <c r="P15" s="24"/>
      <c r="Q15" s="23">
        <f t="shared" si="3"/>
        <v>186.62</v>
      </c>
      <c r="R15" s="26">
        <f t="shared" si="4"/>
        <v>3</v>
      </c>
      <c r="S15" s="26">
        <f t="shared" si="5"/>
        <v>46.665842433197334</v>
      </c>
      <c r="T15" s="27">
        <f t="shared" si="6"/>
        <v>25.005809898830421</v>
      </c>
      <c r="U15" s="27" t="str">
        <f t="shared" si="7"/>
        <v>ОДН</v>
      </c>
      <c r="V15" s="28">
        <f t="shared" si="8"/>
        <v>33591.599999999999</v>
      </c>
      <c r="W15" s="29"/>
    </row>
    <row r="16" spans="1:23" ht="25.5" x14ac:dyDescent="0.25">
      <c r="A16" s="18">
        <v>4</v>
      </c>
      <c r="B16" s="21" t="s">
        <v>35</v>
      </c>
      <c r="C16" s="18" t="s">
        <v>31</v>
      </c>
      <c r="D16" s="30">
        <v>333.6</v>
      </c>
      <c r="E16" s="22">
        <v>198.2</v>
      </c>
      <c r="F16" s="23">
        <f t="shared" si="0"/>
        <v>66119.520000000004</v>
      </c>
      <c r="G16" s="22">
        <v>227</v>
      </c>
      <c r="H16" s="24">
        <f t="shared" si="1"/>
        <v>75727.200000000012</v>
      </c>
      <c r="I16" s="22">
        <v>201.7</v>
      </c>
      <c r="J16" s="23">
        <f t="shared" si="2"/>
        <v>67287.12</v>
      </c>
      <c r="K16" s="25"/>
      <c r="L16" s="23"/>
      <c r="M16" s="23"/>
      <c r="N16" s="23"/>
      <c r="O16" s="23"/>
      <c r="P16" s="23"/>
      <c r="Q16" s="23">
        <f t="shared" si="3"/>
        <v>208.97</v>
      </c>
      <c r="R16" s="26">
        <f t="shared" si="4"/>
        <v>3</v>
      </c>
      <c r="S16" s="26">
        <f t="shared" si="5"/>
        <v>15.715067610417723</v>
      </c>
      <c r="T16" s="27">
        <f t="shared" si="6"/>
        <v>7.52025056726694</v>
      </c>
      <c r="U16" s="27" t="str">
        <f t="shared" si="7"/>
        <v>ОДН</v>
      </c>
      <c r="V16" s="28">
        <f t="shared" si="8"/>
        <v>69712.392000000007</v>
      </c>
      <c r="W16" s="29"/>
    </row>
    <row r="17" spans="1:23" x14ac:dyDescent="0.25">
      <c r="A17" s="18">
        <v>5</v>
      </c>
      <c r="B17" s="21" t="s">
        <v>36</v>
      </c>
      <c r="C17" s="18" t="s">
        <v>37</v>
      </c>
      <c r="D17" s="20">
        <v>110</v>
      </c>
      <c r="E17" s="22">
        <v>17.34</v>
      </c>
      <c r="F17" s="23">
        <f t="shared" si="0"/>
        <v>1907.4</v>
      </c>
      <c r="G17" s="22">
        <v>21</v>
      </c>
      <c r="H17" s="24">
        <f t="shared" si="1"/>
        <v>2310</v>
      </c>
      <c r="I17" s="22">
        <v>21.5</v>
      </c>
      <c r="J17" s="23">
        <f t="shared" si="2"/>
        <v>2365</v>
      </c>
      <c r="K17" s="25"/>
      <c r="L17" s="23"/>
      <c r="M17" s="23"/>
      <c r="N17" s="23"/>
      <c r="O17" s="23"/>
      <c r="P17" s="23"/>
      <c r="Q17" s="23">
        <f t="shared" si="3"/>
        <v>19.95</v>
      </c>
      <c r="R17" s="26">
        <f t="shared" si="4"/>
        <v>3</v>
      </c>
      <c r="S17" s="26">
        <f t="shared" si="5"/>
        <v>2.2712441524415645</v>
      </c>
      <c r="T17" s="27">
        <f t="shared" si="6"/>
        <v>11.38468246837877</v>
      </c>
      <c r="U17" s="27" t="str">
        <f t="shared" si="7"/>
        <v>ОДН</v>
      </c>
      <c r="V17" s="28">
        <f t="shared" si="8"/>
        <v>2194.5</v>
      </c>
      <c r="W17" s="29"/>
    </row>
    <row r="18" spans="1:23" ht="25.5" x14ac:dyDescent="0.25">
      <c r="A18" s="18">
        <v>6</v>
      </c>
      <c r="B18" s="21" t="s">
        <v>38</v>
      </c>
      <c r="C18" s="18" t="s">
        <v>37</v>
      </c>
      <c r="D18" s="20">
        <v>20</v>
      </c>
      <c r="E18" s="22">
        <v>129.19999999999999</v>
      </c>
      <c r="F18" s="23">
        <f t="shared" si="0"/>
        <v>2584</v>
      </c>
      <c r="G18" s="22">
        <v>152</v>
      </c>
      <c r="H18" s="24">
        <f t="shared" si="1"/>
        <v>3040</v>
      </c>
      <c r="I18" s="22">
        <v>175</v>
      </c>
      <c r="J18" s="23">
        <f t="shared" si="2"/>
        <v>3500</v>
      </c>
      <c r="K18" s="25"/>
      <c r="L18" s="23"/>
      <c r="M18" s="23"/>
      <c r="N18" s="23"/>
      <c r="O18" s="23"/>
      <c r="P18" s="23"/>
      <c r="Q18" s="23">
        <f t="shared" si="3"/>
        <v>152.07</v>
      </c>
      <c r="R18" s="26">
        <f t="shared" si="4"/>
        <v>3</v>
      </c>
      <c r="S18" s="26">
        <f t="shared" si="5"/>
        <v>22.900073143987996</v>
      </c>
      <c r="T18" s="27">
        <f t="shared" si="6"/>
        <v>15.058902573806797</v>
      </c>
      <c r="U18" s="27" t="str">
        <f t="shared" si="7"/>
        <v>ОДН</v>
      </c>
      <c r="V18" s="28">
        <f t="shared" si="8"/>
        <v>3041.3999999999996</v>
      </c>
      <c r="W18" s="29"/>
    </row>
    <row r="19" spans="1:23" ht="25.5" x14ac:dyDescent="0.25">
      <c r="A19" s="18">
        <v>7</v>
      </c>
      <c r="B19" s="21" t="s">
        <v>39</v>
      </c>
      <c r="C19" s="18" t="s">
        <v>31</v>
      </c>
      <c r="D19" s="30">
        <v>195.5</v>
      </c>
      <c r="E19" s="22">
        <f>ROUND(110.28/500*1000,2)</f>
        <v>220.56</v>
      </c>
      <c r="F19" s="23">
        <f t="shared" si="0"/>
        <v>43119.48</v>
      </c>
      <c r="G19" s="22">
        <f>ROUND(195/750*1000,2)</f>
        <v>260</v>
      </c>
      <c r="H19" s="23">
        <f t="shared" si="1"/>
        <v>50830</v>
      </c>
      <c r="I19" s="22">
        <f>ROUND(129.35/500*1000,2)</f>
        <v>258.7</v>
      </c>
      <c r="J19" s="23">
        <f t="shared" si="2"/>
        <v>50575.85</v>
      </c>
      <c r="K19" s="25"/>
      <c r="L19" s="23"/>
      <c r="M19" s="23"/>
      <c r="N19" s="23"/>
      <c r="O19" s="23"/>
      <c r="P19" s="23"/>
      <c r="Q19" s="23">
        <f t="shared" si="3"/>
        <v>246.42</v>
      </c>
      <c r="R19" s="26">
        <f t="shared" si="4"/>
        <v>3</v>
      </c>
      <c r="S19" s="26">
        <f t="shared" si="5"/>
        <v>22.404847689730001</v>
      </c>
      <c r="T19" s="26">
        <f t="shared" si="6"/>
        <v>9.0921384992005532</v>
      </c>
      <c r="U19" s="26" t="str">
        <f t="shared" si="7"/>
        <v>ОДН</v>
      </c>
      <c r="V19" s="28">
        <f t="shared" si="8"/>
        <v>48175.11</v>
      </c>
      <c r="W19" s="29"/>
    </row>
    <row r="20" spans="1:23" x14ac:dyDescent="0.25">
      <c r="A20" s="18">
        <v>8</v>
      </c>
      <c r="B20" s="21" t="s">
        <v>40</v>
      </c>
      <c r="C20" s="18" t="s">
        <v>33</v>
      </c>
      <c r="D20" s="20">
        <v>180</v>
      </c>
      <c r="E20" s="22">
        <f>ROUND(561/3000*1000,2)</f>
        <v>187</v>
      </c>
      <c r="F20" s="23">
        <f t="shared" si="0"/>
        <v>33660</v>
      </c>
      <c r="G20" s="22">
        <v>206</v>
      </c>
      <c r="H20" s="24">
        <f t="shared" si="1"/>
        <v>37080</v>
      </c>
      <c r="I20" s="22">
        <f>ROUND(593/2400*1000,2)</f>
        <v>247.08</v>
      </c>
      <c r="J20" s="23">
        <f t="shared" si="2"/>
        <v>44474.400000000001</v>
      </c>
      <c r="K20" s="25"/>
      <c r="L20" s="23"/>
      <c r="M20" s="23"/>
      <c r="N20" s="23"/>
      <c r="O20" s="23"/>
      <c r="P20" s="23"/>
      <c r="Q20" s="23">
        <f t="shared" si="3"/>
        <v>213.36</v>
      </c>
      <c r="R20" s="26">
        <f t="shared" si="4"/>
        <v>3</v>
      </c>
      <c r="S20" s="26">
        <f t="shared" si="5"/>
        <v>30.708773990506369</v>
      </c>
      <c r="T20" s="27">
        <f t="shared" si="6"/>
        <v>14.392938690713519</v>
      </c>
      <c r="U20" s="27" t="str">
        <f t="shared" si="7"/>
        <v>ОДН</v>
      </c>
      <c r="V20" s="28">
        <f t="shared" si="8"/>
        <v>38404.800000000003</v>
      </c>
      <c r="W20" s="29"/>
    </row>
    <row r="21" spans="1:23" x14ac:dyDescent="0.25">
      <c r="A21" s="18">
        <v>9</v>
      </c>
      <c r="B21" s="21" t="s">
        <v>41</v>
      </c>
      <c r="C21" s="18" t="s">
        <v>31</v>
      </c>
      <c r="D21" s="20">
        <v>110</v>
      </c>
      <c r="E21" s="22">
        <v>646</v>
      </c>
      <c r="F21" s="23">
        <f t="shared" si="0"/>
        <v>71060</v>
      </c>
      <c r="G21" s="22">
        <v>736</v>
      </c>
      <c r="H21" s="24">
        <f t="shared" si="1"/>
        <v>80960</v>
      </c>
      <c r="I21" s="22">
        <v>720</v>
      </c>
      <c r="J21" s="23">
        <f t="shared" si="2"/>
        <v>79200</v>
      </c>
      <c r="K21" s="25"/>
      <c r="L21" s="23"/>
      <c r="M21" s="23"/>
      <c r="N21" s="23"/>
      <c r="O21" s="23"/>
      <c r="P21" s="23"/>
      <c r="Q21" s="23">
        <f t="shared" si="3"/>
        <v>700.67</v>
      </c>
      <c r="R21" s="26">
        <f t="shared" si="4"/>
        <v>3</v>
      </c>
      <c r="S21" s="26">
        <f t="shared" si="5"/>
        <v>48.013887053643138</v>
      </c>
      <c r="T21" s="27">
        <f t="shared" si="6"/>
        <v>6.8525678355920965</v>
      </c>
      <c r="U21" s="27" t="str">
        <f t="shared" si="7"/>
        <v>ОДН</v>
      </c>
      <c r="V21" s="28">
        <f t="shared" si="8"/>
        <v>77073.7</v>
      </c>
      <c r="W21" s="29"/>
    </row>
    <row r="22" spans="1:23" x14ac:dyDescent="0.25">
      <c r="A22" s="18">
        <v>10</v>
      </c>
      <c r="B22" s="21" t="s">
        <v>42</v>
      </c>
      <c r="C22" s="18" t="s">
        <v>31</v>
      </c>
      <c r="D22" s="20">
        <v>160</v>
      </c>
      <c r="E22" s="22">
        <v>102</v>
      </c>
      <c r="F22" s="23">
        <f t="shared" si="0"/>
        <v>16320</v>
      </c>
      <c r="G22" s="22">
        <v>115.2</v>
      </c>
      <c r="H22" s="23">
        <f t="shared" si="1"/>
        <v>18432</v>
      </c>
      <c r="I22" s="22">
        <v>110</v>
      </c>
      <c r="J22" s="23">
        <f t="shared" si="2"/>
        <v>17600</v>
      </c>
      <c r="K22" s="25"/>
      <c r="L22" s="23"/>
      <c r="M22" s="23"/>
      <c r="N22" s="23"/>
      <c r="O22" s="23"/>
      <c r="P22" s="23"/>
      <c r="Q22" s="23">
        <f t="shared" si="3"/>
        <v>109.07</v>
      </c>
      <c r="R22" s="26">
        <f t="shared" si="4"/>
        <v>3</v>
      </c>
      <c r="S22" s="26">
        <f t="shared" si="5"/>
        <v>6.6493119944848438</v>
      </c>
      <c r="T22" s="26">
        <f t="shared" si="6"/>
        <v>6.096371132744884</v>
      </c>
      <c r="U22" s="26" t="str">
        <f t="shared" si="7"/>
        <v>ОДН</v>
      </c>
      <c r="V22" s="28">
        <f t="shared" si="8"/>
        <v>17451.199999999997</v>
      </c>
      <c r="W22" s="29"/>
    </row>
    <row r="23" spans="1:23" hidden="1" x14ac:dyDescent="0.25">
      <c r="A23" s="18"/>
      <c r="B23" s="21"/>
      <c r="C23" s="18"/>
      <c r="D23" s="20"/>
      <c r="E23" s="22"/>
      <c r="F23" s="23"/>
      <c r="G23" s="22"/>
      <c r="H23" s="24">
        <f t="shared" si="1"/>
        <v>0</v>
      </c>
      <c r="I23" s="22"/>
      <c r="J23" s="23">
        <f t="shared" si="2"/>
        <v>0</v>
      </c>
      <c r="K23" s="25"/>
      <c r="L23" s="23">
        <f t="shared" ref="L23:L24" si="9">K23*D23</f>
        <v>0</v>
      </c>
      <c r="M23" s="23"/>
      <c r="N23" s="23">
        <f t="shared" ref="N23:N24" si="10">M23*D23</f>
        <v>0</v>
      </c>
      <c r="O23" s="23"/>
      <c r="P23" s="23"/>
      <c r="Q23" s="23" t="e">
        <f t="shared" si="3"/>
        <v>#DIV/0!</v>
      </c>
      <c r="R23" s="26">
        <f t="shared" si="4"/>
        <v>0</v>
      </c>
      <c r="S23" s="26">
        <f t="shared" si="5"/>
        <v>0</v>
      </c>
      <c r="T23" s="27" t="e">
        <f t="shared" si="6"/>
        <v>#DIV/0!</v>
      </c>
      <c r="U23" s="27" t="e">
        <f t="shared" si="7"/>
        <v>#DIV/0!</v>
      </c>
      <c r="V23" s="28" t="e">
        <f t="shared" si="8"/>
        <v>#DIV/0!</v>
      </c>
      <c r="W23" s="29"/>
    </row>
    <row r="24" spans="1:23" ht="17.25" hidden="1" customHeight="1" x14ac:dyDescent="0.25">
      <c r="A24" s="18"/>
      <c r="B24" s="21"/>
      <c r="C24" s="18"/>
      <c r="D24" s="20"/>
      <c r="E24" s="22"/>
      <c r="F24" s="23">
        <f t="shared" si="0"/>
        <v>0</v>
      </c>
      <c r="G24" s="22"/>
      <c r="H24" s="23">
        <f t="shared" si="1"/>
        <v>0</v>
      </c>
      <c r="I24" s="22"/>
      <c r="J24" s="23">
        <f t="shared" si="2"/>
        <v>0</v>
      </c>
      <c r="K24" s="25"/>
      <c r="L24" s="23">
        <f t="shared" si="9"/>
        <v>0</v>
      </c>
      <c r="M24" s="23"/>
      <c r="N24" s="23">
        <f t="shared" si="10"/>
        <v>0</v>
      </c>
      <c r="O24" s="23"/>
      <c r="P24" s="23"/>
      <c r="Q24" s="23"/>
      <c r="R24" s="26">
        <f t="shared" si="4"/>
        <v>0</v>
      </c>
      <c r="S24" s="26">
        <f t="shared" si="5"/>
        <v>0</v>
      </c>
      <c r="T24" s="26"/>
      <c r="U24" s="26"/>
      <c r="V24" s="28"/>
      <c r="W24" s="29"/>
    </row>
    <row r="25" spans="1:23" s="31" customFormat="1" ht="27.75" customHeight="1" x14ac:dyDescent="0.25">
      <c r="A25" s="48" t="s">
        <v>43</v>
      </c>
      <c r="B25" s="49"/>
      <c r="C25" s="32"/>
      <c r="D25" s="33">
        <f>SUM(D13:D24)</f>
        <v>1626.3000000000002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>
        <f>SUMIF(V13:V24,"&gt;0")</f>
        <v>334050.79399999999</v>
      </c>
    </row>
    <row r="26" spans="1:23" s="36" customFormat="1" x14ac:dyDescent="0.25">
      <c r="A26" s="37"/>
      <c r="S26" s="38"/>
    </row>
    <row r="27" spans="1:23" ht="33.75" hidden="1" customHeight="1" x14ac:dyDescent="0.25">
      <c r="A27" s="50" t="s">
        <v>44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23" ht="52.5" customHeight="1" x14ac:dyDescent="0.25">
      <c r="A28" s="53" t="s">
        <v>45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5"/>
    </row>
    <row r="29" spans="1:23" ht="100.5" customHeight="1" x14ac:dyDescent="0.25">
      <c r="A29" s="45" t="s">
        <v>46</v>
      </c>
      <c r="B29" s="46"/>
      <c r="C29" s="47" t="s">
        <v>47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</row>
    <row r="30" spans="1:23" ht="57.75" customHeight="1" x14ac:dyDescent="0.25">
      <c r="A30" s="45" t="s">
        <v>48</v>
      </c>
      <c r="B30" s="46"/>
      <c r="C30" s="47" t="s">
        <v>49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</row>
    <row r="31" spans="1:23" ht="44.25" customHeight="1" x14ac:dyDescent="0.25">
      <c r="A31" s="45" t="s">
        <v>20</v>
      </c>
      <c r="B31" s="46"/>
      <c r="C31" s="47" t="s">
        <v>50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</row>
    <row r="32" spans="1:23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2:22" x14ac:dyDescent="0.25">
      <c r="B33" s="40"/>
      <c r="C33" s="40"/>
      <c r="D33" s="41"/>
      <c r="E33" s="42"/>
      <c r="F33" s="43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4"/>
      <c r="S33" s="42"/>
      <c r="T33" s="42"/>
      <c r="U33" s="42"/>
      <c r="V33" s="42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C10:D11"/>
    <mergeCell ref="E10:F10"/>
    <mergeCell ref="G10:H10"/>
    <mergeCell ref="E11:F11"/>
    <mergeCell ref="G11:H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30:B30"/>
    <mergeCell ref="C30:V30"/>
    <mergeCell ref="A31:B31"/>
    <mergeCell ref="C31:V31"/>
    <mergeCell ref="A25:B25"/>
    <mergeCell ref="A27:V27"/>
    <mergeCell ref="A28:V28"/>
    <mergeCell ref="A29:B29"/>
    <mergeCell ref="C29:V29"/>
  </mergeCells>
  <pageMargins left="0.7" right="0.7" top="0.75" bottom="0.75" header="0.3" footer="0.3"/>
  <pageSetup paperSize="9" firstPageNumber="214748364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ZAKDOC</cp:lastModifiedBy>
  <cp:revision>4</cp:revision>
  <dcterms:created xsi:type="dcterms:W3CDTF">2021-01-18T05:46:41Z</dcterms:created>
  <dcterms:modified xsi:type="dcterms:W3CDTF">2022-09-08T12:53:52Z</dcterms:modified>
</cp:coreProperties>
</file>