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Mobility\Desktop\"/>
    </mc:Choice>
  </mc:AlternateContent>
  <xr:revisionPtr revIDLastSave="0" documentId="8_{63CB6AB3-508B-4918-B880-C56953A6C5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основание НМЦД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R45" i="1" l="1"/>
  <c r="Q45" i="1"/>
  <c r="V45" i="1" s="1"/>
  <c r="J45" i="1"/>
  <c r="H45" i="1"/>
  <c r="F45" i="1"/>
  <c r="R44" i="1"/>
  <c r="Q44" i="1"/>
  <c r="V44" i="1" s="1"/>
  <c r="J44" i="1"/>
  <c r="H44" i="1"/>
  <c r="F44" i="1"/>
  <c r="R43" i="1"/>
  <c r="Q43" i="1"/>
  <c r="V43" i="1" s="1"/>
  <c r="J43" i="1"/>
  <c r="H43" i="1"/>
  <c r="F43" i="1"/>
  <c r="R46" i="1"/>
  <c r="Q46" i="1"/>
  <c r="V46" i="1" s="1"/>
  <c r="J46" i="1"/>
  <c r="H46" i="1"/>
  <c r="F46" i="1"/>
  <c r="R47" i="1"/>
  <c r="Q47" i="1"/>
  <c r="V47" i="1" s="1"/>
  <c r="J47" i="1"/>
  <c r="H47" i="1"/>
  <c r="F47" i="1"/>
  <c r="S43" i="1" l="1"/>
  <c r="T43" i="1" s="1"/>
  <c r="U43" i="1" s="1"/>
  <c r="S45" i="1"/>
  <c r="T45" i="1" s="1"/>
  <c r="U45" i="1" s="1"/>
  <c r="S46" i="1"/>
  <c r="T46" i="1" s="1"/>
  <c r="U46" i="1" s="1"/>
  <c r="S44" i="1"/>
  <c r="T44" i="1" s="1"/>
  <c r="U44" i="1" s="1"/>
  <c r="S47" i="1"/>
  <c r="T47" i="1" s="1"/>
  <c r="U47" i="1" s="1"/>
  <c r="D49" i="1"/>
  <c r="R42" i="1" l="1"/>
  <c r="Q42" i="1"/>
  <c r="V42" i="1" s="1"/>
  <c r="J42" i="1"/>
  <c r="H42" i="1"/>
  <c r="F42" i="1"/>
  <c r="R40" i="1"/>
  <c r="Q40" i="1"/>
  <c r="V40" i="1" s="1"/>
  <c r="J40" i="1"/>
  <c r="H40" i="1"/>
  <c r="F40" i="1"/>
  <c r="R39" i="1"/>
  <c r="Q39" i="1"/>
  <c r="V39" i="1" s="1"/>
  <c r="J39" i="1"/>
  <c r="H39" i="1"/>
  <c r="F39" i="1"/>
  <c r="R38" i="1"/>
  <c r="Q38" i="1"/>
  <c r="V38" i="1" s="1"/>
  <c r="J38" i="1"/>
  <c r="H38" i="1"/>
  <c r="F38" i="1"/>
  <c r="R37" i="1"/>
  <c r="Q37" i="1"/>
  <c r="V37" i="1" s="1"/>
  <c r="J37" i="1"/>
  <c r="H37" i="1"/>
  <c r="F37" i="1"/>
  <c r="R36" i="1"/>
  <c r="Q36" i="1"/>
  <c r="V36" i="1" s="1"/>
  <c r="J36" i="1"/>
  <c r="H36" i="1"/>
  <c r="F36" i="1"/>
  <c r="R35" i="1"/>
  <c r="Q35" i="1"/>
  <c r="V35" i="1" s="1"/>
  <c r="J35" i="1"/>
  <c r="H35" i="1"/>
  <c r="F35" i="1"/>
  <c r="R34" i="1"/>
  <c r="Q34" i="1"/>
  <c r="V34" i="1" s="1"/>
  <c r="J34" i="1"/>
  <c r="H34" i="1"/>
  <c r="F34" i="1"/>
  <c r="R48" i="1"/>
  <c r="Q48" i="1"/>
  <c r="V48" i="1" s="1"/>
  <c r="J48" i="1"/>
  <c r="H48" i="1"/>
  <c r="F48" i="1"/>
  <c r="R41" i="1"/>
  <c r="Q41" i="1"/>
  <c r="V41" i="1" s="1"/>
  <c r="J41" i="1"/>
  <c r="H41" i="1"/>
  <c r="F41" i="1"/>
  <c r="R33" i="1"/>
  <c r="Q33" i="1"/>
  <c r="V33" i="1" s="1"/>
  <c r="J33" i="1"/>
  <c r="H33" i="1"/>
  <c r="F33" i="1"/>
  <c r="R32" i="1"/>
  <c r="Q32" i="1"/>
  <c r="V32" i="1" s="1"/>
  <c r="J32" i="1"/>
  <c r="H32" i="1"/>
  <c r="F32" i="1"/>
  <c r="R31" i="1"/>
  <c r="Q31" i="1"/>
  <c r="V31" i="1" s="1"/>
  <c r="J31" i="1"/>
  <c r="H31" i="1"/>
  <c r="F31" i="1"/>
  <c r="R30" i="1"/>
  <c r="Q30" i="1"/>
  <c r="V30" i="1" s="1"/>
  <c r="J30" i="1"/>
  <c r="H30" i="1"/>
  <c r="F30" i="1"/>
  <c r="R29" i="1"/>
  <c r="Q29" i="1"/>
  <c r="V29" i="1" s="1"/>
  <c r="J29" i="1"/>
  <c r="H29" i="1"/>
  <c r="F29" i="1"/>
  <c r="R28" i="1"/>
  <c r="Q28" i="1"/>
  <c r="V28" i="1" s="1"/>
  <c r="J28" i="1"/>
  <c r="H28" i="1"/>
  <c r="F28" i="1"/>
  <c r="R27" i="1"/>
  <c r="Q27" i="1"/>
  <c r="V27" i="1" s="1"/>
  <c r="J27" i="1"/>
  <c r="H27" i="1"/>
  <c r="F27" i="1"/>
  <c r="S42" i="1" l="1"/>
  <c r="T42" i="1" s="1"/>
  <c r="U42" i="1" s="1"/>
  <c r="S40" i="1"/>
  <c r="T40" i="1" s="1"/>
  <c r="U40" i="1" s="1"/>
  <c r="S39" i="1"/>
  <c r="T39" i="1" s="1"/>
  <c r="U39" i="1" s="1"/>
  <c r="S38" i="1"/>
  <c r="T38" i="1" s="1"/>
  <c r="U38" i="1" s="1"/>
  <c r="S35" i="1"/>
  <c r="T35" i="1" s="1"/>
  <c r="U35" i="1" s="1"/>
  <c r="S37" i="1"/>
  <c r="T37" i="1" s="1"/>
  <c r="U37" i="1" s="1"/>
  <c r="S34" i="1"/>
  <c r="T34" i="1" s="1"/>
  <c r="U34" i="1" s="1"/>
  <c r="S36" i="1"/>
  <c r="T36" i="1" s="1"/>
  <c r="U36" i="1" s="1"/>
  <c r="S29" i="1"/>
  <c r="T29" i="1" s="1"/>
  <c r="U29" i="1" s="1"/>
  <c r="S32" i="1"/>
  <c r="T32" i="1" s="1"/>
  <c r="U32" i="1" s="1"/>
  <c r="S41" i="1"/>
  <c r="T41" i="1" s="1"/>
  <c r="U41" i="1" s="1"/>
  <c r="S28" i="1"/>
  <c r="T28" i="1" s="1"/>
  <c r="U28" i="1" s="1"/>
  <c r="S31" i="1"/>
  <c r="T31" i="1" s="1"/>
  <c r="U31" i="1" s="1"/>
  <c r="S30" i="1"/>
  <c r="T30" i="1" s="1"/>
  <c r="U30" i="1" s="1"/>
  <c r="S33" i="1"/>
  <c r="T33" i="1" s="1"/>
  <c r="U33" i="1" s="1"/>
  <c r="S48" i="1"/>
  <c r="T48" i="1" s="1"/>
  <c r="U48" i="1" s="1"/>
  <c r="S27" i="1"/>
  <c r="T27" i="1" s="1"/>
  <c r="U27" i="1" s="1"/>
  <c r="H13" i="1"/>
  <c r="R14" i="1"/>
  <c r="R15" i="1"/>
  <c r="R16" i="1"/>
  <c r="R17" i="1"/>
  <c r="R18" i="1"/>
  <c r="S18" i="1" s="1"/>
  <c r="Q14" i="1"/>
  <c r="Q15" i="1"/>
  <c r="Q16" i="1"/>
  <c r="Q17" i="1"/>
  <c r="Q18" i="1"/>
  <c r="F13" i="1"/>
  <c r="J13" i="1"/>
  <c r="Q13" i="1"/>
  <c r="V13" i="1" s="1"/>
  <c r="R13" i="1"/>
  <c r="S15" i="1" l="1"/>
  <c r="T15" i="1" s="1"/>
  <c r="U15" i="1" s="1"/>
  <c r="S13" i="1"/>
  <c r="T18" i="1"/>
  <c r="U18" i="1" s="1"/>
  <c r="S16" i="1"/>
  <c r="T16" i="1" s="1"/>
  <c r="U16" i="1" s="1"/>
  <c r="S17" i="1"/>
  <c r="T17" i="1" s="1"/>
  <c r="U17" i="1" s="1"/>
  <c r="S14" i="1"/>
  <c r="T14" i="1" s="1"/>
  <c r="U14" i="1" s="1"/>
  <c r="J15" i="1"/>
  <c r="J16" i="1"/>
  <c r="J14" i="1"/>
  <c r="H15" i="1"/>
  <c r="H14" i="1"/>
  <c r="H16" i="1"/>
  <c r="F17" i="1"/>
  <c r="F18" i="1"/>
  <c r="F19" i="1"/>
  <c r="F20" i="1"/>
  <c r="F21" i="1"/>
  <c r="F22" i="1"/>
  <c r="F23" i="1"/>
  <c r="F24" i="1"/>
  <c r="F25" i="1"/>
  <c r="F26" i="1"/>
  <c r="T13" i="1" l="1"/>
  <c r="U13" i="1" s="1"/>
  <c r="J25" i="1"/>
  <c r="J24" i="1"/>
  <c r="J23" i="1"/>
  <c r="H24" i="1"/>
  <c r="Q24" i="1"/>
  <c r="V24" i="1" s="1"/>
  <c r="R24" i="1"/>
  <c r="H25" i="1"/>
  <c r="H26" i="1"/>
  <c r="H23" i="1"/>
  <c r="Q26" i="1"/>
  <c r="V26" i="1" s="1"/>
  <c r="Q25" i="1"/>
  <c r="V25" i="1" s="1"/>
  <c r="R25" i="1"/>
  <c r="Q23" i="1"/>
  <c r="R23" i="1"/>
  <c r="Q21" i="1"/>
  <c r="V21" i="1" s="1"/>
  <c r="R21" i="1"/>
  <c r="Q20" i="1"/>
  <c r="V20" i="1" s="1"/>
  <c r="R20" i="1"/>
  <c r="Q19" i="1"/>
  <c r="V19" i="1" s="1"/>
  <c r="R19" i="1"/>
  <c r="V18" i="1"/>
  <c r="V17" i="1"/>
  <c r="V16" i="1"/>
  <c r="H21" i="1"/>
  <c r="J21" i="1"/>
  <c r="H20" i="1"/>
  <c r="J20" i="1"/>
  <c r="H19" i="1"/>
  <c r="J19" i="1"/>
  <c r="H18" i="1"/>
  <c r="J18" i="1"/>
  <c r="H17" i="1"/>
  <c r="J17" i="1"/>
  <c r="R26" i="1"/>
  <c r="N26" i="1"/>
  <c r="J26" i="1"/>
  <c r="R22" i="1"/>
  <c r="Q22" i="1"/>
  <c r="V22" i="1" s="1"/>
  <c r="N22" i="1"/>
  <c r="J22" i="1"/>
  <c r="H22" i="1"/>
  <c r="F16" i="1"/>
  <c r="V15" i="1"/>
  <c r="F15" i="1"/>
  <c r="V14" i="1"/>
  <c r="F14" i="1"/>
  <c r="V49" i="1" l="1"/>
  <c r="S23" i="1"/>
  <c r="T23" i="1" s="1"/>
  <c r="U23" i="1" s="1"/>
  <c r="S24" i="1"/>
  <c r="T24" i="1" s="1"/>
  <c r="U24" i="1" s="1"/>
  <c r="V23" i="1"/>
  <c r="S25" i="1"/>
  <c r="T25" i="1" s="1"/>
  <c r="U25" i="1" s="1"/>
  <c r="S26" i="1"/>
  <c r="T26" i="1" s="1"/>
  <c r="U26" i="1" s="1"/>
  <c r="S22" i="1"/>
  <c r="T22" i="1" s="1"/>
  <c r="U22" i="1" s="1"/>
  <c r="S19" i="1"/>
  <c r="T19" i="1" s="1"/>
  <c r="U19" i="1" s="1"/>
  <c r="S21" i="1"/>
  <c r="T21" i="1" s="1"/>
  <c r="U21" i="1" s="1"/>
  <c r="S20" i="1"/>
  <c r="T20" i="1" s="1"/>
  <c r="U20" i="1" s="1"/>
  <c r="E8" i="1" l="1"/>
</calcChain>
</file>

<file path=xl/sharedStrings.xml><?xml version="1.0" encoding="utf-8"?>
<sst xmlns="http://schemas.openxmlformats.org/spreadsheetml/2006/main" count="96" uniqueCount="67">
  <si>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</si>
  <si>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</si>
  <si>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</si>
  <si>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</si>
  <si>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</si>
  <si>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</si>
  <si>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</si>
  <si>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</si>
  <si>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</si>
  <si>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</si>
  <si>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Объем поставки товара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</si>
  <si>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</si>
  <si>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</si>
  <si>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</si>
  <si>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</si>
  <si>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</si>
  <si>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</si>
  <si>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</si>
  <si>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</si>
  <si>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</si>
  <si>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</si>
  <si>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</si>
  <si>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</si>
  <si>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</si>
  <si>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</si>
  <si>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</si>
  <si>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</si>
  <si>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</si>
  <si>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</si>
  <si>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</si>
  <si>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</si>
  <si>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</si>
  <si>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</si>
  <si>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</si>
  <si>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</si>
  <si>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</si>
  <si>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шт</t>
  </si>
  <si>
    <t>рулон</t>
  </si>
  <si>
    <t>Перчатки резиновые размер L</t>
  </si>
  <si>
    <t>пара</t>
  </si>
  <si>
    <t>Перчатки резиновые размер M</t>
  </si>
  <si>
    <t>Освежитель воздуха</t>
  </si>
  <si>
    <t xml:space="preserve">Полотенце бумажное </t>
  </si>
  <si>
    <t>упаковка</t>
  </si>
  <si>
    <t>Туалетная бумага</t>
  </si>
  <si>
    <t xml:space="preserve">Салфетки </t>
  </si>
  <si>
    <t>Мешки для мусора 60 л.</t>
  </si>
  <si>
    <t>Мешки для мусора 120 л.</t>
  </si>
  <si>
    <t>Тряпка для мытья посуды</t>
  </si>
  <si>
    <t>Тряпка универсальная</t>
  </si>
  <si>
    <t>Перчатки резиновые размер L, латексные</t>
  </si>
  <si>
    <t>Мешки для мусора 30 л.</t>
  </si>
  <si>
    <t>Фасовочные пакеты рулоновые</t>
  </si>
  <si>
    <t>Моющее средство для мытья, универсальное</t>
  </si>
  <si>
    <t>литр</t>
  </si>
  <si>
    <t>Чистящее средство, универсальное</t>
  </si>
  <si>
    <t>кг</t>
  </si>
  <si>
    <t>Моющее средство для сантехники
Моющее средство для сантехники</t>
  </si>
  <si>
    <t>Моющее средство для мытья посуды</t>
  </si>
  <si>
    <t>Крем – мыло с дозатором</t>
  </si>
  <si>
    <t>Мыло хозяйственное</t>
  </si>
  <si>
    <t>Мыло туалетное</t>
  </si>
  <si>
    <t>Порошок стиральный</t>
  </si>
  <si>
    <t>Кондиционер для белья</t>
  </si>
  <si>
    <t>Белезна с хлором</t>
  </si>
  <si>
    <t>б/н от 16.05.2023</t>
  </si>
  <si>
    <t>б/н от 17.05.2023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</si>
</sst>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_р_."/>
    <numFmt numFmtId="166" formatCode="#,##0.0000"/>
  </numFmts>
  <fonts count="22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9"/>
      <color theme="1"/>
      <name val="Times New Roman"/>
    </font>
    <font>
      <sz val="8"/>
      <color theme="1"/>
      <name val="Times New Roman"/>
    </font>
    <font>
      <b/>
      <sz val="12"/>
      <name val="Times New Roman"/>
    </font>
    <font>
      <sz val="8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1"/>
      <color indexed="4"/>
      <name val="Times New Roman"/>
    </font>
    <font>
      <sz val="8"/>
      <color theme="0"/>
      <name val="Times New Roman"/>
    </font>
    <font>
      <b/>
      <sz val="8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b/>
      <sz val="10"/>
      <color indexed="4"/>
      <name val="Times New Roman"/>
    </font>
    <font>
      <b/>
      <sz val="10"/>
      <color theme="1"/>
      <name val="Times New Roman"/>
    </font>
    <font>
      <sz val="11"/>
      <color indexed="2"/>
      <name val="Times New Roman"/>
    </font>
    <font>
      <sz val="11"/>
      <name val="Times New Roman"/>
    </font>
    <font>
      <sz val="10"/>
      <color theme="1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4" fontId="1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  <xf numFmtId="0" fontId="1" fillId="0" borderId="0" xfId="0" applyFont="1"/>
    <xf numFmtId="0" fontId="16" fillId="0" borderId="0" xfId="0" applyFont="1"/>
    <xf numFmtId="0" fontId="2" fillId="0" borderId="0" xfId="0" applyFont="1" applyAlignment="1">
      <alignment horizontal="right"/>
    </xf>
    <xf numFmtId="0" fontId="17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166" fontId="17" fillId="0" borderId="0" xfId="0" applyNumberFormat="1" applyFont="1" applyAlignment="1">
      <alignment vertical="top" wrapText="1"/>
    </xf>
    <xf numFmtId="4" fontId="17" fillId="0" borderId="0" xfId="0" applyNumberFormat="1" applyFont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4" fontId="12" fillId="5" borderId="1" xfId="0" applyNumberFormat="1" applyFont="1" applyFill="1" applyBorder="1" applyAlignment="1">
      <alignment horizontal="right" vertical="top" wrapText="1"/>
    </xf>
    <xf numFmtId="0" fontId="12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3" fontId="12" fillId="0" borderId="0" xfId="0" applyNumberFormat="1" applyFont="1" applyAlignment="1">
      <alignment horizontal="center" vertical="top" wrapText="1"/>
    </xf>
    <xf numFmtId="4" fontId="12" fillId="5" borderId="0" xfId="0" applyNumberFormat="1" applyFont="1" applyFill="1" applyAlignment="1">
      <alignment horizontal="right" vertical="top" wrapText="1"/>
    </xf>
    <xf numFmtId="4" fontId="12" fillId="0" borderId="0" xfId="0" applyNumberFormat="1" applyFont="1" applyAlignment="1">
      <alignment horizontal="right" vertical="top" shrinkToFit="1"/>
    </xf>
    <xf numFmtId="4" fontId="12" fillId="4" borderId="0" xfId="0" applyNumberFormat="1" applyFont="1" applyFill="1" applyAlignment="1">
      <alignment horizontal="right" vertical="top" wrapText="1"/>
    </xf>
    <xf numFmtId="4" fontId="12" fillId="4" borderId="0" xfId="0" applyNumberFormat="1" applyFont="1" applyFill="1" applyAlignment="1">
      <alignment horizontal="right" vertical="top" shrinkToFit="1"/>
    </xf>
    <xf numFmtId="4" fontId="12" fillId="0" borderId="0" xfId="0" applyNumberFormat="1" applyFont="1" applyAlignment="1">
      <alignment horizontal="right" vertical="top" wrapText="1"/>
    </xf>
    <xf numFmtId="0" fontId="12" fillId="0" borderId="0" xfId="0" applyFont="1" applyAlignment="1">
      <alignment horizontal="center" vertical="top" shrinkToFit="1"/>
    </xf>
    <xf numFmtId="0" fontId="12" fillId="4" borderId="0" xfId="0" applyFont="1" applyFill="1" applyAlignment="1">
      <alignment horizontal="center" vertical="top" shrinkToFit="1"/>
    </xf>
    <xf numFmtId="4" fontId="15" fillId="0" borderId="0" xfId="0" applyNumberFormat="1" applyFont="1" applyAlignment="1">
      <alignment horizontal="right" vertical="top" shrinkToFit="1"/>
    </xf>
    <xf numFmtId="4" fontId="18" fillId="4" borderId="1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19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justify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7" fillId="4" borderId="2" xfId="0" applyFont="1" applyFill="1" applyBorder="1" applyAlignment="1">
      <alignment horizontal="justify" vertical="top" wrapText="1"/>
    </xf>
    <xf numFmtId="0" fontId="17" fillId="4" borderId="4" xfId="0" applyFont="1" applyFill="1" applyBorder="1" applyAlignment="1">
      <alignment horizontal="justify" vertical="top" wrapText="1"/>
    </xf>
    <xf numFmtId="0" fontId="17" fillId="4" borderId="3" xfId="0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center" vertical="top" wrapText="1"/>
    </xf>
    <xf numFmtId="165" fontId="12" fillId="0" borderId="5" xfId="0" applyNumberFormat="1" applyFont="1" applyBorder="1" applyAlignment="1">
      <alignment horizontal="center" vertical="top" wrapText="1"/>
    </xf>
    <xf numFmtId="165" fontId="12" fillId="0" borderId="5" xfId="0" applyNumberFormat="1" applyFont="1" applyBorder="1" applyAlignment="1">
      <alignment horizontal="center" vertical="top" wrapText="1"/>
    </xf>
    <xf numFmtId="3" fontId="18" fillId="0" borderId="1" xfId="0" applyNumberFormat="1" applyFont="1" applyBorder="1" applyAlignment="1">
      <alignment horizontal="center" vertical="top" wrapText="1"/>
    </xf>
    <xf numFmtId="4" fontId="18" fillId="5" borderId="1" xfId="0" applyNumberFormat="1" applyFont="1" applyFill="1" applyBorder="1" applyAlignment="1">
      <alignment horizontal="right" vertical="top" wrapText="1"/>
    </xf>
    <xf numFmtId="4" fontId="18" fillId="0" borderId="1" xfId="0" applyNumberFormat="1" applyFont="1" applyBorder="1" applyAlignment="1">
      <alignment horizontal="right" vertical="top" shrinkToFit="1"/>
    </xf>
    <xf numFmtId="4" fontId="18" fillId="4" borderId="1" xfId="0" applyNumberFormat="1" applyFont="1" applyFill="1" applyBorder="1" applyAlignment="1">
      <alignment horizontal="right" vertical="top" shrinkToFit="1"/>
    </xf>
    <xf numFmtId="0" fontId="18" fillId="0" borderId="1" xfId="0" applyFont="1" applyBorder="1" applyAlignment="1">
      <alignment horizontal="center" vertical="top" shrinkToFit="1"/>
    </xf>
    <xf numFmtId="0" fontId="18" fillId="4" borderId="1" xfId="0" applyFont="1" applyFill="1" applyBorder="1" applyAlignment="1">
      <alignment horizontal="center" vertical="top" shrinkToFit="1"/>
    </xf>
    <xf numFmtId="4" fontId="20" fillId="0" borderId="1" xfId="0" applyNumberFormat="1" applyFont="1" applyBorder="1" applyAlignment="1">
      <alignment horizontal="right" vertical="top" shrinkToFit="1"/>
    </xf>
    <xf numFmtId="0" fontId="18" fillId="0" borderId="1" xfId="0" applyFont="1" applyBorder="1" applyAlignment="1">
      <alignment horizontal="left" vertical="top"/>
    </xf>
    <xf numFmtId="0" fontId="21" fillId="0" borderId="1" xfId="0" applyFont="1" applyBorder="1" applyAlignment="1">
      <alignment horizontal="right" vertical="top" wrapText="1"/>
    </xf>
    <xf numFmtId="0" fontId="20" fillId="0" borderId="1" xfId="0" applyFont="1" applyBorder="1" applyAlignment="1">
      <alignment horizontal="center" vertical="top" wrapText="1"/>
    </xf>
    <xf numFmtId="3" fontId="20" fillId="0" borderId="1" xfId="0" applyNumberFormat="1" applyFont="1" applyBorder="1" applyAlignment="1">
      <alignment horizontal="center" vertical="top"/>
    </xf>
    <xf numFmtId="0" fontId="20" fillId="0" borderId="1" xfId="0" applyFont="1" applyBorder="1" applyAlignment="1">
      <alignment vertical="top"/>
    </xf>
    <xf numFmtId="4" fontId="21" fillId="0" borderId="1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52</xdr:row>
      <xdr:rowOff>998367</xdr:rowOff>
    </xdr:from>
    <xdr:to>
      <xdr:col>3</xdr:col>
      <xdr:colOff>228600</xdr:colOff>
      <xdr:row>52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54</xdr:row>
      <xdr:rowOff>211452</xdr:rowOff>
    </xdr:from>
    <xdr:to>
      <xdr:col>3</xdr:col>
      <xdr:colOff>495299</xdr:colOff>
      <xdr:row>54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53</xdr:row>
      <xdr:rowOff>422036</xdr:rowOff>
    </xdr:from>
    <xdr:to>
      <xdr:col>4</xdr:col>
      <xdr:colOff>336186</xdr:colOff>
      <xdr:row>54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54</xdr:row>
      <xdr:rowOff>211452</xdr:rowOff>
    </xdr:from>
    <xdr:to>
      <xdr:col>3</xdr:col>
      <xdr:colOff>495299</xdr:colOff>
      <xdr:row>54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7"/>
  <sheetViews>
    <sheetView tabSelected="1" topLeftCell="A7" workbookViewId="0">
      <selection activeCell="Y36" sqref="Y36"/>
    </sheetView>
  </sheetViews>
  <sheetFormatPr defaultRowHeight="15" x14ac:dyDescent="0.25"/>
  <cols>
    <col min="1" max="1" width="4.5703125" style="1" customWidth="1"/>
    <col min="2" max="2" width="28.7109375" style="1" customWidth="1"/>
    <col min="3" max="3" width="9.42578125" style="1" customWidth="1"/>
    <col min="4" max="4" width="10" style="1" customWidth="1"/>
    <col min="5" max="5" width="10.85546875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9.5703125" style="1" customWidth="1"/>
    <col min="11" max="11" width="10.7109375" style="1" hidden="1" customWidth="1"/>
    <col min="12" max="12" width="11.140625" style="1" hidden="1" customWidth="1"/>
    <col min="13" max="13" width="4.28515625" style="1" hidden="1" customWidth="1"/>
    <col min="14" max="14" width="2.7109375" style="1" hidden="1" customWidth="1"/>
    <col min="15" max="15" width="3.85546875" style="1" hidden="1" customWidth="1"/>
    <col min="16" max="16" width="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1.285156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4" width="8.85546875" style="1"/>
  </cols>
  <sheetData>
    <row r="1" spans="1:23" s="3" customFormat="1" ht="12" x14ac:dyDescent="0.25">
      <c r="F1" s="4"/>
      <c r="G1" s="4"/>
      <c r="H1" s="4"/>
      <c r="V1" s="5" t="s">
        <v>0</v>
      </c>
    </row>
    <row r="2" spans="1:23" s="3" customFormat="1" ht="12" x14ac:dyDescent="0.25">
      <c r="F2" s="4"/>
      <c r="G2" s="4"/>
      <c r="H2" s="4"/>
      <c r="V2" s="5" t="s">
        <v>1</v>
      </c>
    </row>
    <row r="3" spans="1:23" s="6" customFormat="1" ht="11.25" x14ac:dyDescent="0.25"/>
    <row r="4" spans="1:23" ht="15.75" x14ac:dyDescent="0.25">
      <c r="A4" s="55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1:23" ht="15.75" x14ac:dyDescent="0.25">
      <c r="A5" s="55" t="s">
        <v>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</row>
    <row r="6" spans="1:23" ht="15.75" x14ac:dyDescent="0.25">
      <c r="A6" s="56" t="s">
        <v>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</row>
    <row r="7" spans="1:23" s="7" customFormat="1" ht="11.25" x14ac:dyDescent="0.25">
      <c r="T7" s="6"/>
      <c r="U7" s="6"/>
    </row>
    <row r="8" spans="1:23" s="8" customFormat="1" ht="15.75" customHeight="1" x14ac:dyDescent="0.25">
      <c r="A8" s="57" t="s">
        <v>5</v>
      </c>
      <c r="B8" s="57"/>
      <c r="C8" s="57"/>
      <c r="D8" s="57"/>
      <c r="E8" s="58">
        <f>SUMIF(V49,"&gt;0")</f>
        <v>487322.98000000004</v>
      </c>
      <c r="F8" s="58"/>
      <c r="G8" s="59" t="s">
        <v>6</v>
      </c>
      <c r="H8" s="59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3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3" ht="15" customHeight="1" x14ac:dyDescent="0.25">
      <c r="A10" s="60" t="s">
        <v>9</v>
      </c>
      <c r="B10" s="60" t="s">
        <v>35</v>
      </c>
      <c r="C10" s="60" t="s">
        <v>10</v>
      </c>
      <c r="D10" s="60"/>
      <c r="E10" s="61" t="s">
        <v>11</v>
      </c>
      <c r="F10" s="61"/>
      <c r="G10" s="61" t="s">
        <v>12</v>
      </c>
      <c r="H10" s="61"/>
      <c r="I10" s="61" t="s">
        <v>13</v>
      </c>
      <c r="J10" s="61"/>
      <c r="K10" s="61" t="s">
        <v>14</v>
      </c>
      <c r="L10" s="61"/>
      <c r="M10" s="61" t="s">
        <v>15</v>
      </c>
      <c r="N10" s="61"/>
      <c r="O10" s="61" t="s">
        <v>16</v>
      </c>
      <c r="P10" s="61"/>
      <c r="Q10" s="64" t="s">
        <v>17</v>
      </c>
      <c r="R10" s="60" t="s">
        <v>18</v>
      </c>
      <c r="S10" s="60" t="s">
        <v>19</v>
      </c>
      <c r="T10" s="60" t="s">
        <v>20</v>
      </c>
      <c r="U10" s="60" t="s">
        <v>21</v>
      </c>
      <c r="V10" s="64" t="s">
        <v>22</v>
      </c>
    </row>
    <row r="11" spans="1:23" ht="27" customHeight="1" x14ac:dyDescent="0.25">
      <c r="A11" s="60"/>
      <c r="B11" s="60"/>
      <c r="C11" s="60"/>
      <c r="D11" s="60"/>
      <c r="E11" s="62" t="s">
        <v>65</v>
      </c>
      <c r="F11" s="63"/>
      <c r="G11" s="62" t="s">
        <v>65</v>
      </c>
      <c r="H11" s="63"/>
      <c r="I11" s="62" t="s">
        <v>66</v>
      </c>
      <c r="J11" s="63"/>
      <c r="K11" s="63"/>
      <c r="L11" s="63"/>
      <c r="M11" s="63"/>
      <c r="N11" s="63"/>
      <c r="O11" s="63"/>
      <c r="P11" s="63"/>
      <c r="Q11" s="64"/>
      <c r="R11" s="60"/>
      <c r="S11" s="60"/>
      <c r="T11" s="60"/>
      <c r="U11" s="60"/>
      <c r="V11" s="64"/>
    </row>
    <row r="12" spans="1:23" ht="27" customHeight="1" x14ac:dyDescent="0.25">
      <c r="A12" s="74"/>
      <c r="B12" s="74"/>
      <c r="C12" s="75" t="s">
        <v>23</v>
      </c>
      <c r="D12" s="76" t="s">
        <v>24</v>
      </c>
      <c r="E12" s="77" t="s">
        <v>25</v>
      </c>
      <c r="F12" s="77" t="s">
        <v>26</v>
      </c>
      <c r="G12" s="77" t="s">
        <v>25</v>
      </c>
      <c r="H12" s="77" t="s">
        <v>26</v>
      </c>
      <c r="I12" s="77" t="s">
        <v>25</v>
      </c>
      <c r="J12" s="77" t="s">
        <v>26</v>
      </c>
      <c r="K12" s="77" t="s">
        <v>25</v>
      </c>
      <c r="L12" s="77" t="s">
        <v>26</v>
      </c>
      <c r="M12" s="77" t="s">
        <v>25</v>
      </c>
      <c r="N12" s="77" t="s">
        <v>26</v>
      </c>
      <c r="O12" s="77" t="s">
        <v>25</v>
      </c>
      <c r="P12" s="77" t="s">
        <v>26</v>
      </c>
      <c r="Q12" s="78"/>
      <c r="R12" s="74"/>
      <c r="S12" s="74"/>
      <c r="T12" s="74"/>
      <c r="U12" s="74"/>
      <c r="V12" s="78"/>
    </row>
    <row r="13" spans="1:23" ht="19.5" customHeight="1" x14ac:dyDescent="0.25">
      <c r="A13" s="37">
        <v>1</v>
      </c>
      <c r="B13" s="38" t="s">
        <v>38</v>
      </c>
      <c r="C13" s="37" t="s">
        <v>39</v>
      </c>
      <c r="D13" s="79">
        <v>500</v>
      </c>
      <c r="E13" s="80">
        <v>61.28</v>
      </c>
      <c r="F13" s="81">
        <f>E13*D13</f>
        <v>30640</v>
      </c>
      <c r="G13" s="54">
        <v>64.41</v>
      </c>
      <c r="H13" s="82">
        <f>G13*D13</f>
        <v>32205</v>
      </c>
      <c r="I13" s="54">
        <v>63.65</v>
      </c>
      <c r="J13" s="81">
        <f>I13*D13</f>
        <v>31825</v>
      </c>
      <c r="K13" s="80"/>
      <c r="L13" s="81"/>
      <c r="M13" s="81"/>
      <c r="N13" s="81"/>
      <c r="O13" s="81"/>
      <c r="P13" s="82"/>
      <c r="Q13" s="81">
        <f>ROUND(AVERAGE(E13,G13,I13,K13,M13),2)</f>
        <v>63.11</v>
      </c>
      <c r="R13" s="83">
        <f>COUNTA(E13,G13,I13,K13,M13)</f>
        <v>3</v>
      </c>
      <c r="S13" s="83">
        <f>SQRT((IF(E13&gt;0,POWER(E13-Q13,2),0)+IF(G13&gt;0,POWER(G13-Q13,2),0)+IF(I13&gt;0,POWER(I13-Q13,2),0)+IF(K13&gt;0,POWER(K13-Q13,2),0)+IF(M13&gt;0,POWER(M13-Q13,2),0))/(R13-1))</f>
        <v>1.6325593404222687</v>
      </c>
      <c r="T13" s="84">
        <f>S13/Q13*100</f>
        <v>2.5868473148823781</v>
      </c>
      <c r="U13" s="84" t="str">
        <f t="shared" ref="U13:U26" si="0">IF(T13&lt;33,$U$8,$U$9)</f>
        <v>ОДН</v>
      </c>
      <c r="V13" s="85">
        <f>D13*Q13</f>
        <v>31555</v>
      </c>
      <c r="W13" s="26"/>
    </row>
    <row r="14" spans="1:23" hidden="1" x14ac:dyDescent="0.25">
      <c r="A14" s="37">
        <v>2</v>
      </c>
      <c r="B14" s="38"/>
      <c r="C14" s="37"/>
      <c r="D14" s="79"/>
      <c r="E14" s="80"/>
      <c r="F14" s="81">
        <f t="shared" ref="F14:F26" si="1">E14*D14</f>
        <v>0</v>
      </c>
      <c r="G14" s="54"/>
      <c r="H14" s="82">
        <f t="shared" ref="H14:H16" si="2">G14*D14</f>
        <v>0</v>
      </c>
      <c r="I14" s="54"/>
      <c r="J14" s="81">
        <f>I14*D14</f>
        <v>0</v>
      </c>
      <c r="K14" s="80"/>
      <c r="L14" s="81"/>
      <c r="M14" s="81"/>
      <c r="N14" s="81"/>
      <c r="O14" s="81"/>
      <c r="P14" s="82"/>
      <c r="Q14" s="81" t="e">
        <f t="shared" ref="Q14:Q18" si="3">ROUND(AVERAGE(E14,G14,I14,K14,M14),2)</f>
        <v>#DIV/0!</v>
      </c>
      <c r="R14" s="83">
        <f t="shared" ref="R14:R18" si="4">COUNTA(E14,G14,I14,K14,M14)</f>
        <v>0</v>
      </c>
      <c r="S14" s="83">
        <f t="shared" ref="S14:S18" si="5">SQRT((IF(E14&gt;0,POWER(E14-Q14,2),0)+IF(G14&gt;0,POWER(G14-Q14,2),0)+IF(I14&gt;0,POWER(I14-Q14,2),0)+IF(K14&gt;0,POWER(K14-Q14,2),0)+IF(M14&gt;0,POWER(M14-Q14,2),0))/(R14-1))</f>
        <v>0</v>
      </c>
      <c r="T14" s="84" t="e">
        <f t="shared" ref="T14:T26" si="6">S14/Q14*100</f>
        <v>#DIV/0!</v>
      </c>
      <c r="U14" s="84" t="e">
        <f t="shared" si="0"/>
        <v>#DIV/0!</v>
      </c>
      <c r="V14" s="85" t="e">
        <f t="shared" ref="V14:V26" si="7">D14*Q14</f>
        <v>#DIV/0!</v>
      </c>
      <c r="W14" s="26"/>
    </row>
    <row r="15" spans="1:23" hidden="1" x14ac:dyDescent="0.25">
      <c r="A15" s="37">
        <v>3</v>
      </c>
      <c r="B15" s="38"/>
      <c r="C15" s="37"/>
      <c r="D15" s="79"/>
      <c r="E15" s="80"/>
      <c r="F15" s="81">
        <f t="shared" si="1"/>
        <v>0</v>
      </c>
      <c r="G15" s="54"/>
      <c r="H15" s="82">
        <f>G15*D15</f>
        <v>0</v>
      </c>
      <c r="I15" s="54"/>
      <c r="J15" s="81">
        <f>I15*D15</f>
        <v>0</v>
      </c>
      <c r="K15" s="80"/>
      <c r="L15" s="81"/>
      <c r="M15" s="81"/>
      <c r="N15" s="81"/>
      <c r="O15" s="81"/>
      <c r="P15" s="81"/>
      <c r="Q15" s="81" t="e">
        <f t="shared" si="3"/>
        <v>#DIV/0!</v>
      </c>
      <c r="R15" s="83">
        <f t="shared" si="4"/>
        <v>0</v>
      </c>
      <c r="S15" s="83">
        <f t="shared" si="5"/>
        <v>0</v>
      </c>
      <c r="T15" s="84" t="e">
        <f t="shared" si="6"/>
        <v>#DIV/0!</v>
      </c>
      <c r="U15" s="84" t="e">
        <f t="shared" si="0"/>
        <v>#DIV/0!</v>
      </c>
      <c r="V15" s="85" t="e">
        <f t="shared" si="7"/>
        <v>#DIV/0!</v>
      </c>
      <c r="W15" s="26"/>
    </row>
    <row r="16" spans="1:23" hidden="1" x14ac:dyDescent="0.25">
      <c r="A16" s="37">
        <v>4</v>
      </c>
      <c r="B16" s="38"/>
      <c r="C16" s="37"/>
      <c r="D16" s="79"/>
      <c r="E16" s="80"/>
      <c r="F16" s="81">
        <f t="shared" si="1"/>
        <v>0</v>
      </c>
      <c r="G16" s="54"/>
      <c r="H16" s="82">
        <f t="shared" si="2"/>
        <v>0</v>
      </c>
      <c r="I16" s="54"/>
      <c r="J16" s="81">
        <f t="shared" ref="J16:J26" si="8">I16*D16</f>
        <v>0</v>
      </c>
      <c r="K16" s="80"/>
      <c r="L16" s="81"/>
      <c r="M16" s="81"/>
      <c r="N16" s="81"/>
      <c r="O16" s="81"/>
      <c r="P16" s="81"/>
      <c r="Q16" s="81" t="e">
        <f t="shared" si="3"/>
        <v>#DIV/0!</v>
      </c>
      <c r="R16" s="83">
        <f t="shared" si="4"/>
        <v>0</v>
      </c>
      <c r="S16" s="83">
        <f t="shared" si="5"/>
        <v>0</v>
      </c>
      <c r="T16" s="84" t="e">
        <f t="shared" si="6"/>
        <v>#DIV/0!</v>
      </c>
      <c r="U16" s="84" t="e">
        <f t="shared" si="0"/>
        <v>#DIV/0!</v>
      </c>
      <c r="V16" s="85" t="e">
        <f t="shared" si="7"/>
        <v>#DIV/0!</v>
      </c>
      <c r="W16" s="26"/>
    </row>
    <row r="17" spans="1:23" hidden="1" x14ac:dyDescent="0.25">
      <c r="A17" s="37">
        <v>5</v>
      </c>
      <c r="B17" s="38"/>
      <c r="C17" s="37"/>
      <c r="D17" s="79"/>
      <c r="E17" s="80"/>
      <c r="F17" s="81">
        <f t="shared" si="1"/>
        <v>0</v>
      </c>
      <c r="G17" s="54"/>
      <c r="H17" s="82">
        <f t="shared" ref="H17:H26" si="9">G17*D17</f>
        <v>0</v>
      </c>
      <c r="I17" s="54"/>
      <c r="J17" s="81">
        <f t="shared" si="8"/>
        <v>0</v>
      </c>
      <c r="K17" s="80"/>
      <c r="L17" s="81"/>
      <c r="M17" s="81"/>
      <c r="N17" s="81"/>
      <c r="O17" s="81"/>
      <c r="P17" s="81"/>
      <c r="Q17" s="81" t="e">
        <f t="shared" si="3"/>
        <v>#DIV/0!</v>
      </c>
      <c r="R17" s="83">
        <f t="shared" si="4"/>
        <v>0</v>
      </c>
      <c r="S17" s="83">
        <f t="shared" si="5"/>
        <v>0</v>
      </c>
      <c r="T17" s="84" t="e">
        <f t="shared" si="6"/>
        <v>#DIV/0!</v>
      </c>
      <c r="U17" s="84" t="e">
        <f t="shared" si="0"/>
        <v>#DIV/0!</v>
      </c>
      <c r="V17" s="85" t="e">
        <f t="shared" si="7"/>
        <v>#DIV/0!</v>
      </c>
      <c r="W17" s="26"/>
    </row>
    <row r="18" spans="1:23" hidden="1" x14ac:dyDescent="0.25">
      <c r="A18" s="37">
        <v>6</v>
      </c>
      <c r="B18" s="38"/>
      <c r="C18" s="37"/>
      <c r="D18" s="79"/>
      <c r="E18" s="80"/>
      <c r="F18" s="81">
        <f t="shared" si="1"/>
        <v>0</v>
      </c>
      <c r="G18" s="54"/>
      <c r="H18" s="81">
        <f t="shared" si="9"/>
        <v>0</v>
      </c>
      <c r="I18" s="54"/>
      <c r="J18" s="81">
        <f t="shared" si="8"/>
        <v>0</v>
      </c>
      <c r="K18" s="80"/>
      <c r="L18" s="81"/>
      <c r="M18" s="81"/>
      <c r="N18" s="81"/>
      <c r="O18" s="81"/>
      <c r="P18" s="81"/>
      <c r="Q18" s="81" t="e">
        <f t="shared" si="3"/>
        <v>#DIV/0!</v>
      </c>
      <c r="R18" s="83">
        <f t="shared" si="4"/>
        <v>0</v>
      </c>
      <c r="S18" s="83">
        <f t="shared" si="5"/>
        <v>0</v>
      </c>
      <c r="T18" s="84" t="e">
        <f t="shared" si="6"/>
        <v>#DIV/0!</v>
      </c>
      <c r="U18" s="84" t="e">
        <f t="shared" si="0"/>
        <v>#DIV/0!</v>
      </c>
      <c r="V18" s="85" t="e">
        <f t="shared" si="7"/>
        <v>#DIV/0!</v>
      </c>
      <c r="W18" s="26"/>
    </row>
    <row r="19" spans="1:23" hidden="1" x14ac:dyDescent="0.25">
      <c r="A19" s="37"/>
      <c r="B19" s="38"/>
      <c r="C19" s="37"/>
      <c r="D19" s="79"/>
      <c r="E19" s="54"/>
      <c r="F19" s="81">
        <f t="shared" si="1"/>
        <v>0</v>
      </c>
      <c r="G19" s="54"/>
      <c r="H19" s="82">
        <f t="shared" si="9"/>
        <v>0</v>
      </c>
      <c r="I19" s="54"/>
      <c r="J19" s="81">
        <f t="shared" si="8"/>
        <v>0</v>
      </c>
      <c r="K19" s="54"/>
      <c r="L19" s="81"/>
      <c r="M19" s="81"/>
      <c r="N19" s="81"/>
      <c r="O19" s="81"/>
      <c r="P19" s="81"/>
      <c r="Q19" s="81" t="e">
        <f t="shared" ref="Q19:Q26" si="10">ROUND(AVERAGE(E19,G19,I19,K19,M19),2)</f>
        <v>#DIV/0!</v>
      </c>
      <c r="R19" s="83">
        <f t="shared" ref="R19:R26" si="11">COUNTA(E19,G19,I19,K19,M19)</f>
        <v>0</v>
      </c>
      <c r="S19" s="83">
        <f t="shared" ref="S19:S26" si="12">SQRT((IF(E19&gt;0,POWER(E19-Q19,2),0)+IF(G19&gt;0,POWER(G19-Q19,2),0)+IF(I19&gt;0,POWER(I19-Q19,2),0)+IF(K19&gt;0,POWER(K19-Q19,2),0)+IF(M19&gt;0,POWER(M19-Q19,2),0))/(R19-1))</f>
        <v>0</v>
      </c>
      <c r="T19" s="84" t="e">
        <f t="shared" si="6"/>
        <v>#DIV/0!</v>
      </c>
      <c r="U19" s="84" t="e">
        <f t="shared" si="0"/>
        <v>#DIV/0!</v>
      </c>
      <c r="V19" s="85" t="e">
        <f t="shared" si="7"/>
        <v>#DIV/0!</v>
      </c>
      <c r="W19" s="26"/>
    </row>
    <row r="20" spans="1:23" hidden="1" x14ac:dyDescent="0.25">
      <c r="A20" s="37"/>
      <c r="B20" s="38"/>
      <c r="C20" s="37"/>
      <c r="D20" s="79"/>
      <c r="E20" s="54"/>
      <c r="F20" s="81">
        <f t="shared" si="1"/>
        <v>0</v>
      </c>
      <c r="G20" s="54"/>
      <c r="H20" s="82">
        <f t="shared" si="9"/>
        <v>0</v>
      </c>
      <c r="I20" s="54"/>
      <c r="J20" s="81">
        <f t="shared" si="8"/>
        <v>0</v>
      </c>
      <c r="K20" s="54"/>
      <c r="L20" s="81"/>
      <c r="M20" s="81"/>
      <c r="N20" s="81"/>
      <c r="O20" s="81"/>
      <c r="P20" s="81"/>
      <c r="Q20" s="81" t="e">
        <f t="shared" si="10"/>
        <v>#DIV/0!</v>
      </c>
      <c r="R20" s="83">
        <f t="shared" si="11"/>
        <v>0</v>
      </c>
      <c r="S20" s="83">
        <f t="shared" si="12"/>
        <v>0</v>
      </c>
      <c r="T20" s="84" t="e">
        <f t="shared" si="6"/>
        <v>#DIV/0!</v>
      </c>
      <c r="U20" s="84" t="e">
        <f t="shared" si="0"/>
        <v>#DIV/0!</v>
      </c>
      <c r="V20" s="85" t="e">
        <f t="shared" si="7"/>
        <v>#DIV/0!</v>
      </c>
      <c r="W20" s="26"/>
    </row>
    <row r="21" spans="1:23" hidden="1" x14ac:dyDescent="0.25">
      <c r="A21" s="37"/>
      <c r="B21" s="38"/>
      <c r="C21" s="37"/>
      <c r="D21" s="79"/>
      <c r="E21" s="54"/>
      <c r="F21" s="81">
        <f t="shared" si="1"/>
        <v>0</v>
      </c>
      <c r="G21" s="54"/>
      <c r="H21" s="81">
        <f t="shared" si="9"/>
        <v>0</v>
      </c>
      <c r="I21" s="54"/>
      <c r="J21" s="81">
        <f t="shared" si="8"/>
        <v>0</v>
      </c>
      <c r="K21" s="54"/>
      <c r="L21" s="81"/>
      <c r="M21" s="81"/>
      <c r="N21" s="81"/>
      <c r="O21" s="81"/>
      <c r="P21" s="81"/>
      <c r="Q21" s="81" t="e">
        <f t="shared" si="10"/>
        <v>#DIV/0!</v>
      </c>
      <c r="R21" s="83">
        <f t="shared" si="11"/>
        <v>0</v>
      </c>
      <c r="S21" s="83">
        <f t="shared" si="12"/>
        <v>0</v>
      </c>
      <c r="T21" s="83" t="e">
        <f t="shared" si="6"/>
        <v>#DIV/0!</v>
      </c>
      <c r="U21" s="84" t="e">
        <f t="shared" si="0"/>
        <v>#DIV/0!</v>
      </c>
      <c r="V21" s="85" t="e">
        <f t="shared" si="7"/>
        <v>#DIV/0!</v>
      </c>
      <c r="W21" s="26"/>
    </row>
    <row r="22" spans="1:23" hidden="1" x14ac:dyDescent="0.25">
      <c r="A22" s="37"/>
      <c r="B22" s="38"/>
      <c r="C22" s="37"/>
      <c r="D22" s="79"/>
      <c r="E22" s="54"/>
      <c r="F22" s="81">
        <f t="shared" si="1"/>
        <v>0</v>
      </c>
      <c r="G22" s="54"/>
      <c r="H22" s="82">
        <f t="shared" si="9"/>
        <v>0</v>
      </c>
      <c r="I22" s="54"/>
      <c r="J22" s="81">
        <f t="shared" si="8"/>
        <v>0</v>
      </c>
      <c r="K22" s="54"/>
      <c r="L22" s="81"/>
      <c r="M22" s="81"/>
      <c r="N22" s="81">
        <f t="shared" ref="N22:N26" si="13">M22*D22</f>
        <v>0</v>
      </c>
      <c r="O22" s="81"/>
      <c r="P22" s="81"/>
      <c r="Q22" s="81" t="e">
        <f t="shared" si="10"/>
        <v>#DIV/0!</v>
      </c>
      <c r="R22" s="83">
        <f t="shared" si="11"/>
        <v>0</v>
      </c>
      <c r="S22" s="83">
        <f t="shared" si="12"/>
        <v>0</v>
      </c>
      <c r="T22" s="84" t="e">
        <f t="shared" si="6"/>
        <v>#DIV/0!</v>
      </c>
      <c r="U22" s="84" t="e">
        <f t="shared" si="0"/>
        <v>#DIV/0!</v>
      </c>
      <c r="V22" s="85" t="e">
        <f t="shared" si="7"/>
        <v>#DIV/0!</v>
      </c>
      <c r="W22" s="26"/>
    </row>
    <row r="23" spans="1:23" hidden="1" x14ac:dyDescent="0.25">
      <c r="A23" s="37"/>
      <c r="B23" s="38"/>
      <c r="C23" s="37"/>
      <c r="D23" s="79"/>
      <c r="E23" s="54"/>
      <c r="F23" s="81">
        <f t="shared" si="1"/>
        <v>0</v>
      </c>
      <c r="G23" s="54"/>
      <c r="H23" s="82">
        <f t="shared" si="9"/>
        <v>0</v>
      </c>
      <c r="I23" s="54"/>
      <c r="J23" s="81">
        <f t="shared" si="8"/>
        <v>0</v>
      </c>
      <c r="K23" s="54"/>
      <c r="L23" s="81"/>
      <c r="M23" s="81"/>
      <c r="N23" s="81"/>
      <c r="O23" s="81"/>
      <c r="P23" s="81"/>
      <c r="Q23" s="81" t="e">
        <f t="shared" si="10"/>
        <v>#DIV/0!</v>
      </c>
      <c r="R23" s="83">
        <f t="shared" si="11"/>
        <v>0</v>
      </c>
      <c r="S23" s="83">
        <f t="shared" si="12"/>
        <v>0</v>
      </c>
      <c r="T23" s="84" t="e">
        <f t="shared" si="6"/>
        <v>#DIV/0!</v>
      </c>
      <c r="U23" s="84" t="e">
        <f t="shared" si="0"/>
        <v>#DIV/0!</v>
      </c>
      <c r="V23" s="85" t="e">
        <f t="shared" si="7"/>
        <v>#DIV/0!</v>
      </c>
      <c r="W23" s="26"/>
    </row>
    <row r="24" spans="1:23" hidden="1" x14ac:dyDescent="0.25">
      <c r="A24" s="37"/>
      <c r="B24" s="38"/>
      <c r="C24" s="37"/>
      <c r="D24" s="79"/>
      <c r="E24" s="54"/>
      <c r="F24" s="81">
        <f t="shared" si="1"/>
        <v>0</v>
      </c>
      <c r="G24" s="54"/>
      <c r="H24" s="82">
        <f t="shared" si="9"/>
        <v>0</v>
      </c>
      <c r="I24" s="54"/>
      <c r="J24" s="81">
        <f t="shared" si="8"/>
        <v>0</v>
      </c>
      <c r="K24" s="54"/>
      <c r="L24" s="81"/>
      <c r="M24" s="81"/>
      <c r="N24" s="81"/>
      <c r="O24" s="81"/>
      <c r="P24" s="81"/>
      <c r="Q24" s="81" t="e">
        <f t="shared" si="10"/>
        <v>#DIV/0!</v>
      </c>
      <c r="R24" s="83">
        <f t="shared" si="11"/>
        <v>0</v>
      </c>
      <c r="S24" s="83">
        <f t="shared" si="12"/>
        <v>0</v>
      </c>
      <c r="T24" s="84" t="e">
        <f t="shared" si="6"/>
        <v>#DIV/0!</v>
      </c>
      <c r="U24" s="84" t="e">
        <f t="shared" si="0"/>
        <v>#DIV/0!</v>
      </c>
      <c r="V24" s="85" t="e">
        <f t="shared" si="7"/>
        <v>#DIV/0!</v>
      </c>
      <c r="W24" s="26"/>
    </row>
    <row r="25" spans="1:23" hidden="1" x14ac:dyDescent="0.25">
      <c r="A25" s="37"/>
      <c r="B25" s="38"/>
      <c r="C25" s="37"/>
      <c r="D25" s="79"/>
      <c r="E25" s="54"/>
      <c r="F25" s="81">
        <f t="shared" si="1"/>
        <v>0</v>
      </c>
      <c r="G25" s="54"/>
      <c r="H25" s="82">
        <f>G25*D25</f>
        <v>0</v>
      </c>
      <c r="I25" s="54"/>
      <c r="J25" s="81">
        <f t="shared" si="8"/>
        <v>0</v>
      </c>
      <c r="K25" s="54"/>
      <c r="L25" s="81"/>
      <c r="M25" s="81"/>
      <c r="N25" s="81"/>
      <c r="O25" s="81"/>
      <c r="P25" s="81"/>
      <c r="Q25" s="81" t="e">
        <f t="shared" si="10"/>
        <v>#DIV/0!</v>
      </c>
      <c r="R25" s="83">
        <f t="shared" si="11"/>
        <v>0</v>
      </c>
      <c r="S25" s="83">
        <f t="shared" si="12"/>
        <v>0</v>
      </c>
      <c r="T25" s="84" t="e">
        <f t="shared" si="6"/>
        <v>#DIV/0!</v>
      </c>
      <c r="U25" s="84" t="e">
        <f t="shared" si="0"/>
        <v>#DIV/0!</v>
      </c>
      <c r="V25" s="85" t="e">
        <f t="shared" si="7"/>
        <v>#DIV/0!</v>
      </c>
      <c r="W25" s="26"/>
    </row>
    <row r="26" spans="1:23" hidden="1" x14ac:dyDescent="0.25">
      <c r="A26" s="37"/>
      <c r="B26" s="38"/>
      <c r="C26" s="37"/>
      <c r="D26" s="79"/>
      <c r="E26" s="54"/>
      <c r="F26" s="81">
        <f t="shared" si="1"/>
        <v>0</v>
      </c>
      <c r="G26" s="54"/>
      <c r="H26" s="81">
        <f t="shared" si="9"/>
        <v>0</v>
      </c>
      <c r="I26" s="54"/>
      <c r="J26" s="81">
        <f t="shared" si="8"/>
        <v>0</v>
      </c>
      <c r="K26" s="54"/>
      <c r="L26" s="81"/>
      <c r="M26" s="81"/>
      <c r="N26" s="81">
        <f t="shared" si="13"/>
        <v>0</v>
      </c>
      <c r="O26" s="81"/>
      <c r="P26" s="81"/>
      <c r="Q26" s="81" t="e">
        <f t="shared" si="10"/>
        <v>#DIV/0!</v>
      </c>
      <c r="R26" s="83">
        <f t="shared" si="11"/>
        <v>0</v>
      </c>
      <c r="S26" s="83">
        <f t="shared" si="12"/>
        <v>0</v>
      </c>
      <c r="T26" s="83" t="e">
        <f t="shared" si="6"/>
        <v>#DIV/0!</v>
      </c>
      <c r="U26" s="84" t="e">
        <f t="shared" si="0"/>
        <v>#DIV/0!</v>
      </c>
      <c r="V26" s="85" t="e">
        <f t="shared" si="7"/>
        <v>#DIV/0!</v>
      </c>
      <c r="W26" s="26"/>
    </row>
    <row r="27" spans="1:23" ht="18.75" customHeight="1" x14ac:dyDescent="0.25">
      <c r="A27" s="37">
        <v>2</v>
      </c>
      <c r="B27" s="38" t="s">
        <v>40</v>
      </c>
      <c r="C27" s="37" t="s">
        <v>39</v>
      </c>
      <c r="D27" s="79">
        <v>500</v>
      </c>
      <c r="E27" s="80">
        <v>61.28</v>
      </c>
      <c r="F27" s="81">
        <f t="shared" ref="F27:F48" si="14">E27*D27</f>
        <v>30640</v>
      </c>
      <c r="G27" s="54">
        <v>64.41</v>
      </c>
      <c r="H27" s="82">
        <f t="shared" ref="H27:H48" si="15">G27*D27</f>
        <v>32205</v>
      </c>
      <c r="I27" s="54">
        <v>63.65</v>
      </c>
      <c r="J27" s="81">
        <f t="shared" ref="J27:J48" si="16">I27*D27</f>
        <v>31825</v>
      </c>
      <c r="K27" s="80"/>
      <c r="L27" s="81"/>
      <c r="M27" s="81"/>
      <c r="N27" s="81"/>
      <c r="O27" s="81"/>
      <c r="P27" s="82"/>
      <c r="Q27" s="81">
        <f t="shared" ref="Q27:Q48" si="17">ROUND(AVERAGE(E27,G27,I27,K27,M27),2)</f>
        <v>63.11</v>
      </c>
      <c r="R27" s="83">
        <f t="shared" ref="R27:R48" si="18">COUNTA(E27,G27,I27,K27,M27)</f>
        <v>3</v>
      </c>
      <c r="S27" s="83">
        <f t="shared" ref="S27:S48" si="19">SQRT((IF(E27&gt;0,POWER(E27-Q27,2),0)+IF(G27&gt;0,POWER(G27-Q27,2),0)+IF(I27&gt;0,POWER(I27-Q27,2),0)+IF(K27&gt;0,POWER(K27-Q27,2),0)+IF(M27&gt;0,POWER(M27-Q27,2),0))/(R27-1))</f>
        <v>1.6325593404222687</v>
      </c>
      <c r="T27" s="84">
        <f t="shared" ref="T27:T48" si="20">S27/Q27*100</f>
        <v>2.5868473148823781</v>
      </c>
      <c r="U27" s="84" t="str">
        <f t="shared" ref="U27" si="21">IF(T27&lt;33,$U$8,$U$9)</f>
        <v>ОДН</v>
      </c>
      <c r="V27" s="85">
        <f t="shared" ref="V27:V48" si="22">D27*Q27</f>
        <v>31555</v>
      </c>
      <c r="W27" s="26"/>
    </row>
    <row r="28" spans="1:23" x14ac:dyDescent="0.25">
      <c r="A28" s="37">
        <v>3</v>
      </c>
      <c r="B28" s="86" t="s">
        <v>41</v>
      </c>
      <c r="C28" s="37" t="s">
        <v>36</v>
      </c>
      <c r="D28" s="79">
        <v>36</v>
      </c>
      <c r="E28" s="80">
        <v>79.930000000000007</v>
      </c>
      <c r="F28" s="81">
        <f t="shared" si="14"/>
        <v>2877.4800000000005</v>
      </c>
      <c r="G28" s="54">
        <v>84.01</v>
      </c>
      <c r="H28" s="82">
        <f t="shared" si="15"/>
        <v>3024.36</v>
      </c>
      <c r="I28" s="54">
        <v>83.12</v>
      </c>
      <c r="J28" s="81">
        <f t="shared" si="16"/>
        <v>2992.32</v>
      </c>
      <c r="K28" s="80"/>
      <c r="L28" s="81"/>
      <c r="M28" s="81"/>
      <c r="N28" s="81"/>
      <c r="O28" s="81"/>
      <c r="P28" s="82"/>
      <c r="Q28" s="81">
        <f t="shared" si="17"/>
        <v>82.35</v>
      </c>
      <c r="R28" s="83">
        <f t="shared" si="18"/>
        <v>3</v>
      </c>
      <c r="S28" s="83">
        <f t="shared" si="19"/>
        <v>2.1453321421169256</v>
      </c>
      <c r="T28" s="84">
        <f t="shared" si="20"/>
        <v>2.6051392132567406</v>
      </c>
      <c r="U28" s="84" t="str">
        <f t="shared" ref="U28:U48" si="23">IF(T28&lt;33,$U$8,$U$9)</f>
        <v>ОДН</v>
      </c>
      <c r="V28" s="85">
        <f t="shared" si="22"/>
        <v>2964.6</v>
      </c>
      <c r="W28" s="26"/>
    </row>
    <row r="29" spans="1:23" x14ac:dyDescent="0.25">
      <c r="A29" s="37">
        <v>4</v>
      </c>
      <c r="B29" s="38" t="s">
        <v>42</v>
      </c>
      <c r="C29" s="37" t="s">
        <v>43</v>
      </c>
      <c r="D29" s="79">
        <v>100</v>
      </c>
      <c r="E29" s="80">
        <v>167.6</v>
      </c>
      <c r="F29" s="81">
        <f t="shared" si="14"/>
        <v>16760</v>
      </c>
      <c r="G29" s="54">
        <v>176.16</v>
      </c>
      <c r="H29" s="82">
        <f t="shared" si="15"/>
        <v>17616</v>
      </c>
      <c r="I29" s="54">
        <v>174.27</v>
      </c>
      <c r="J29" s="81">
        <f t="shared" si="16"/>
        <v>17427</v>
      </c>
      <c r="K29" s="80"/>
      <c r="L29" s="81"/>
      <c r="M29" s="81"/>
      <c r="N29" s="81"/>
      <c r="O29" s="81"/>
      <c r="P29" s="82"/>
      <c r="Q29" s="81">
        <f t="shared" si="17"/>
        <v>172.68</v>
      </c>
      <c r="R29" s="83">
        <f t="shared" si="18"/>
        <v>3</v>
      </c>
      <c r="S29" s="83">
        <f t="shared" si="19"/>
        <v>4.4969378470243546</v>
      </c>
      <c r="T29" s="84">
        <f t="shared" si="20"/>
        <v>2.6042030617467886</v>
      </c>
      <c r="U29" s="84" t="str">
        <f t="shared" si="23"/>
        <v>ОДН</v>
      </c>
      <c r="V29" s="85">
        <f t="shared" si="22"/>
        <v>17268</v>
      </c>
      <c r="W29" s="26"/>
    </row>
    <row r="30" spans="1:23" x14ac:dyDescent="0.25">
      <c r="A30" s="37">
        <v>5</v>
      </c>
      <c r="B30" s="86" t="s">
        <v>44</v>
      </c>
      <c r="C30" s="37" t="s">
        <v>36</v>
      </c>
      <c r="D30" s="79">
        <v>960</v>
      </c>
      <c r="E30" s="80">
        <v>28.83</v>
      </c>
      <c r="F30" s="81">
        <f t="shared" si="14"/>
        <v>27676.799999999999</v>
      </c>
      <c r="G30" s="54">
        <v>30.3</v>
      </c>
      <c r="H30" s="82">
        <f t="shared" si="15"/>
        <v>29088</v>
      </c>
      <c r="I30" s="54">
        <v>29.98</v>
      </c>
      <c r="J30" s="81">
        <f t="shared" si="16"/>
        <v>28780.799999999999</v>
      </c>
      <c r="K30" s="80"/>
      <c r="L30" s="81"/>
      <c r="M30" s="81"/>
      <c r="N30" s="81"/>
      <c r="O30" s="81"/>
      <c r="P30" s="82"/>
      <c r="Q30" s="81">
        <f t="shared" si="17"/>
        <v>29.7</v>
      </c>
      <c r="R30" s="83">
        <f t="shared" si="18"/>
        <v>3</v>
      </c>
      <c r="S30" s="83">
        <f t="shared" si="19"/>
        <v>0.77307826253232736</v>
      </c>
      <c r="T30" s="84">
        <f t="shared" si="20"/>
        <v>2.6029571129034594</v>
      </c>
      <c r="U30" s="84" t="str">
        <f t="shared" si="23"/>
        <v>ОДН</v>
      </c>
      <c r="V30" s="85">
        <f t="shared" si="22"/>
        <v>28512</v>
      </c>
      <c r="W30" s="26"/>
    </row>
    <row r="31" spans="1:23" x14ac:dyDescent="0.25">
      <c r="A31" s="37">
        <v>6</v>
      </c>
      <c r="B31" s="38" t="s">
        <v>45</v>
      </c>
      <c r="C31" s="37" t="s">
        <v>36</v>
      </c>
      <c r="D31" s="79">
        <v>640</v>
      </c>
      <c r="E31" s="80">
        <v>24.82</v>
      </c>
      <c r="F31" s="81">
        <f t="shared" si="14"/>
        <v>15884.8</v>
      </c>
      <c r="G31" s="54">
        <v>26.09</v>
      </c>
      <c r="H31" s="82">
        <f t="shared" si="15"/>
        <v>16697.599999999999</v>
      </c>
      <c r="I31" s="54">
        <v>25.81</v>
      </c>
      <c r="J31" s="81">
        <f t="shared" si="16"/>
        <v>16518.399999999998</v>
      </c>
      <c r="K31" s="80"/>
      <c r="L31" s="81"/>
      <c r="M31" s="81"/>
      <c r="N31" s="81"/>
      <c r="O31" s="81"/>
      <c r="P31" s="82"/>
      <c r="Q31" s="81">
        <f t="shared" si="17"/>
        <v>25.57</v>
      </c>
      <c r="R31" s="83">
        <f t="shared" si="18"/>
        <v>3</v>
      </c>
      <c r="S31" s="83">
        <f t="shared" si="19"/>
        <v>0.66727055981812911</v>
      </c>
      <c r="T31" s="84">
        <f t="shared" si="20"/>
        <v>2.6095837302234224</v>
      </c>
      <c r="U31" s="84" t="str">
        <f t="shared" si="23"/>
        <v>ОДН</v>
      </c>
      <c r="V31" s="85">
        <f t="shared" si="22"/>
        <v>16364.8</v>
      </c>
      <c r="W31" s="26"/>
    </row>
    <row r="32" spans="1:23" x14ac:dyDescent="0.25">
      <c r="A32" s="37">
        <v>7</v>
      </c>
      <c r="B32" s="86" t="s">
        <v>46</v>
      </c>
      <c r="C32" s="37" t="s">
        <v>37</v>
      </c>
      <c r="D32" s="79">
        <v>800</v>
      </c>
      <c r="E32" s="80">
        <v>42.22</v>
      </c>
      <c r="F32" s="81">
        <f t="shared" si="14"/>
        <v>33776</v>
      </c>
      <c r="G32" s="54">
        <v>44.38</v>
      </c>
      <c r="H32" s="82">
        <f t="shared" si="15"/>
        <v>35504</v>
      </c>
      <c r="I32" s="54">
        <v>43.9</v>
      </c>
      <c r="J32" s="81">
        <f t="shared" si="16"/>
        <v>35120</v>
      </c>
      <c r="K32" s="80"/>
      <c r="L32" s="81"/>
      <c r="M32" s="81"/>
      <c r="N32" s="81"/>
      <c r="O32" s="81"/>
      <c r="P32" s="82"/>
      <c r="Q32" s="81">
        <f t="shared" si="17"/>
        <v>43.5</v>
      </c>
      <c r="R32" s="83">
        <f t="shared" si="18"/>
        <v>3</v>
      </c>
      <c r="S32" s="83">
        <f t="shared" si="19"/>
        <v>1.1341957503006275</v>
      </c>
      <c r="T32" s="84">
        <f t="shared" si="20"/>
        <v>2.6073465524152355</v>
      </c>
      <c r="U32" s="84" t="str">
        <f t="shared" si="23"/>
        <v>ОДН</v>
      </c>
      <c r="V32" s="85">
        <f t="shared" si="22"/>
        <v>34800</v>
      </c>
      <c r="W32" s="26"/>
    </row>
    <row r="33" spans="1:45" x14ac:dyDescent="0.25">
      <c r="A33" s="37">
        <v>8</v>
      </c>
      <c r="B33" s="86" t="s">
        <v>47</v>
      </c>
      <c r="C33" s="37" t="s">
        <v>37</v>
      </c>
      <c r="D33" s="79">
        <v>300</v>
      </c>
      <c r="E33" s="80">
        <v>140.72999999999999</v>
      </c>
      <c r="F33" s="81">
        <f t="shared" si="14"/>
        <v>42219</v>
      </c>
      <c r="G33" s="54">
        <v>147.91999999999999</v>
      </c>
      <c r="H33" s="82">
        <f t="shared" si="15"/>
        <v>44375.999999999993</v>
      </c>
      <c r="I33" s="54">
        <v>146.33000000000001</v>
      </c>
      <c r="J33" s="81">
        <f t="shared" si="16"/>
        <v>43899.000000000007</v>
      </c>
      <c r="K33" s="80"/>
      <c r="L33" s="81"/>
      <c r="M33" s="81"/>
      <c r="N33" s="81"/>
      <c r="O33" s="81"/>
      <c r="P33" s="82"/>
      <c r="Q33" s="81">
        <f t="shared" si="17"/>
        <v>144.99</v>
      </c>
      <c r="R33" s="83">
        <f t="shared" si="18"/>
        <v>3</v>
      </c>
      <c r="S33" s="83">
        <f t="shared" si="19"/>
        <v>3.7767777271107739</v>
      </c>
      <c r="T33" s="84">
        <f t="shared" si="20"/>
        <v>2.6048539396584411</v>
      </c>
      <c r="U33" s="84" t="str">
        <f t="shared" si="23"/>
        <v>ОДН</v>
      </c>
      <c r="V33" s="85">
        <f t="shared" si="22"/>
        <v>43497</v>
      </c>
      <c r="W33" s="26"/>
    </row>
    <row r="34" spans="1:45" x14ac:dyDescent="0.25">
      <c r="A34" s="37">
        <v>9</v>
      </c>
      <c r="B34" s="86" t="s">
        <v>48</v>
      </c>
      <c r="C34" s="37" t="s">
        <v>36</v>
      </c>
      <c r="D34" s="79">
        <v>500</v>
      </c>
      <c r="E34" s="80">
        <v>39.71</v>
      </c>
      <c r="F34" s="81">
        <f t="shared" ref="F34" si="24">E34*D34</f>
        <v>19855</v>
      </c>
      <c r="G34" s="54">
        <v>41.74</v>
      </c>
      <c r="H34" s="82">
        <f t="shared" ref="H34" si="25">G34*D34</f>
        <v>20870</v>
      </c>
      <c r="I34" s="54">
        <v>41.29</v>
      </c>
      <c r="J34" s="81">
        <f t="shared" ref="J34" si="26">I34*D34</f>
        <v>20645</v>
      </c>
      <c r="K34" s="80"/>
      <c r="L34" s="81"/>
      <c r="M34" s="81"/>
      <c r="N34" s="81"/>
      <c r="O34" s="81"/>
      <c r="P34" s="82"/>
      <c r="Q34" s="81">
        <f t="shared" ref="Q34" si="27">ROUND(AVERAGE(E34,G34,I34,K34,M34),2)</f>
        <v>40.909999999999997</v>
      </c>
      <c r="R34" s="83">
        <f t="shared" ref="R34" si="28">COUNTA(E34,G34,I34,K34,M34)</f>
        <v>3</v>
      </c>
      <c r="S34" s="83">
        <f t="shared" ref="S34" si="29">SQRT((IF(E34&gt;0,POWER(E34-Q34,2),0)+IF(G34&gt;0,POWER(G34-Q34,2),0)+IF(I34&gt;0,POWER(I34-Q34,2),0)+IF(K34&gt;0,POWER(K34-Q34,2),0)+IF(M34&gt;0,POWER(M34-Q34,2),0))/(R34-1))</f>
        <v>1.0661378897684859</v>
      </c>
      <c r="T34" s="84">
        <f t="shared" ref="T34" si="30">S34/Q34*100</f>
        <v>2.6060569292800926</v>
      </c>
      <c r="U34" s="84" t="str">
        <f t="shared" ref="U34" si="31">IF(T34&lt;33,$U$8,$U$9)</f>
        <v>ОДН</v>
      </c>
      <c r="V34" s="85">
        <f t="shared" ref="V34" si="32">D34*Q34</f>
        <v>20455</v>
      </c>
      <c r="W34" s="40"/>
      <c r="X34" s="41"/>
      <c r="Y34" s="37"/>
      <c r="Z34" s="18"/>
      <c r="AA34" s="39"/>
      <c r="AB34" s="20"/>
      <c r="AC34" s="19"/>
      <c r="AD34" s="21"/>
      <c r="AE34" s="19"/>
      <c r="AF34" s="20"/>
      <c r="AG34" s="22"/>
      <c r="AH34" s="20"/>
      <c r="AI34" s="20"/>
      <c r="AJ34" s="20"/>
      <c r="AK34" s="20"/>
      <c r="AL34" s="21"/>
      <c r="AM34" s="20"/>
      <c r="AN34" s="23"/>
      <c r="AO34" s="23"/>
      <c r="AP34" s="24"/>
      <c r="AQ34" s="24"/>
      <c r="AR34" s="25"/>
      <c r="AS34" s="26"/>
    </row>
    <row r="35" spans="1:45" x14ac:dyDescent="0.25">
      <c r="A35" s="37">
        <v>10</v>
      </c>
      <c r="B35" s="86" t="s">
        <v>49</v>
      </c>
      <c r="C35" s="37" t="s">
        <v>36</v>
      </c>
      <c r="D35" s="79">
        <v>300</v>
      </c>
      <c r="E35" s="80">
        <v>39.71</v>
      </c>
      <c r="F35" s="81">
        <f t="shared" ref="F35:F38" si="33">E35*D35</f>
        <v>11913</v>
      </c>
      <c r="G35" s="54">
        <v>41.74</v>
      </c>
      <c r="H35" s="82">
        <f t="shared" ref="H35:H38" si="34">G35*D35</f>
        <v>12522</v>
      </c>
      <c r="I35" s="54">
        <v>41.29</v>
      </c>
      <c r="J35" s="81">
        <f t="shared" ref="J35:J38" si="35">I35*D35</f>
        <v>12387</v>
      </c>
      <c r="K35" s="80"/>
      <c r="L35" s="81"/>
      <c r="M35" s="81"/>
      <c r="N35" s="81"/>
      <c r="O35" s="81"/>
      <c r="P35" s="82"/>
      <c r="Q35" s="81">
        <f t="shared" ref="Q35:Q38" si="36">ROUND(AVERAGE(E35,G35,I35,K35,M35),2)</f>
        <v>40.909999999999997</v>
      </c>
      <c r="R35" s="83">
        <f t="shared" ref="R35:R38" si="37">COUNTA(E35,G35,I35,K35,M35)</f>
        <v>3</v>
      </c>
      <c r="S35" s="83">
        <f t="shared" ref="S35:S38" si="38">SQRT((IF(E35&gt;0,POWER(E35-Q35,2),0)+IF(G35&gt;0,POWER(G35-Q35,2),0)+IF(I35&gt;0,POWER(I35-Q35,2),0)+IF(K35&gt;0,POWER(K35-Q35,2),0)+IF(M35&gt;0,POWER(M35-Q35,2),0))/(R35-1))</f>
        <v>1.0661378897684859</v>
      </c>
      <c r="T35" s="84">
        <f t="shared" ref="T35:T38" si="39">S35/Q35*100</f>
        <v>2.6060569292800926</v>
      </c>
      <c r="U35" s="84" t="str">
        <f t="shared" ref="U35:U38" si="40">IF(T35&lt;33,$U$8,$U$9)</f>
        <v>ОДН</v>
      </c>
      <c r="V35" s="85">
        <f t="shared" ref="V35:V38" si="41">D35*Q35</f>
        <v>12272.999999999998</v>
      </c>
      <c r="W35" s="42"/>
      <c r="X35" s="43"/>
      <c r="Y35" s="44"/>
      <c r="Z35" s="45"/>
      <c r="AA35" s="46"/>
      <c r="AB35" s="47"/>
      <c r="AC35" s="48"/>
      <c r="AD35" s="49"/>
      <c r="AE35" s="48"/>
      <c r="AF35" s="47"/>
      <c r="AG35" s="50"/>
      <c r="AH35" s="47"/>
      <c r="AI35" s="47"/>
      <c r="AJ35" s="47"/>
      <c r="AK35" s="47"/>
      <c r="AL35" s="49"/>
      <c r="AM35" s="47"/>
      <c r="AN35" s="51"/>
      <c r="AO35" s="51"/>
      <c r="AP35" s="52"/>
      <c r="AQ35" s="52"/>
      <c r="AR35" s="53"/>
      <c r="AS35" s="26"/>
    </row>
    <row r="36" spans="1:45" ht="25.5" x14ac:dyDescent="0.25">
      <c r="A36" s="37">
        <v>11</v>
      </c>
      <c r="B36" s="38" t="s">
        <v>50</v>
      </c>
      <c r="C36" s="37" t="s">
        <v>39</v>
      </c>
      <c r="D36" s="79">
        <v>50</v>
      </c>
      <c r="E36" s="80">
        <v>34.5</v>
      </c>
      <c r="F36" s="81">
        <f t="shared" si="33"/>
        <v>1725</v>
      </c>
      <c r="G36" s="54">
        <v>36.26</v>
      </c>
      <c r="H36" s="82">
        <f t="shared" si="34"/>
        <v>1813</v>
      </c>
      <c r="I36" s="54">
        <v>38.21</v>
      </c>
      <c r="J36" s="81">
        <f t="shared" si="35"/>
        <v>1910.5</v>
      </c>
      <c r="K36" s="80"/>
      <c r="L36" s="81"/>
      <c r="M36" s="81"/>
      <c r="N36" s="81"/>
      <c r="O36" s="81"/>
      <c r="P36" s="82"/>
      <c r="Q36" s="81">
        <f t="shared" si="36"/>
        <v>36.32</v>
      </c>
      <c r="R36" s="83">
        <f t="shared" si="37"/>
        <v>3</v>
      </c>
      <c r="S36" s="83">
        <f t="shared" si="38"/>
        <v>1.8558151847638282</v>
      </c>
      <c r="T36" s="84">
        <f t="shared" si="39"/>
        <v>5.1096233060678093</v>
      </c>
      <c r="U36" s="84" t="str">
        <f t="shared" si="40"/>
        <v>ОДН</v>
      </c>
      <c r="V36" s="85">
        <f t="shared" si="41"/>
        <v>1816</v>
      </c>
      <c r="W36" s="42"/>
      <c r="X36" s="43"/>
      <c r="Y36" s="44"/>
      <c r="Z36" s="45"/>
      <c r="AA36" s="46"/>
      <c r="AB36" s="47"/>
      <c r="AC36" s="48"/>
      <c r="AD36" s="49"/>
      <c r="AE36" s="48"/>
      <c r="AF36" s="47"/>
      <c r="AG36" s="50"/>
      <c r="AH36" s="47"/>
      <c r="AI36" s="47"/>
      <c r="AJ36" s="47"/>
      <c r="AK36" s="47"/>
      <c r="AL36" s="49"/>
      <c r="AM36" s="47"/>
      <c r="AN36" s="51"/>
      <c r="AO36" s="51"/>
      <c r="AP36" s="52"/>
      <c r="AQ36" s="52"/>
      <c r="AR36" s="53"/>
      <c r="AS36" s="26"/>
    </row>
    <row r="37" spans="1:45" x14ac:dyDescent="0.25">
      <c r="A37" s="37">
        <v>12</v>
      </c>
      <c r="B37" s="86" t="s">
        <v>51</v>
      </c>
      <c r="C37" s="37" t="s">
        <v>37</v>
      </c>
      <c r="D37" s="79">
        <v>100</v>
      </c>
      <c r="E37" s="80">
        <v>33.590000000000003</v>
      </c>
      <c r="F37" s="81">
        <f t="shared" si="33"/>
        <v>3359.0000000000005</v>
      </c>
      <c r="G37" s="54">
        <v>35.31</v>
      </c>
      <c r="H37" s="82">
        <f t="shared" si="34"/>
        <v>3531</v>
      </c>
      <c r="I37" s="54">
        <v>34.93</v>
      </c>
      <c r="J37" s="81">
        <f t="shared" si="35"/>
        <v>3493</v>
      </c>
      <c r="K37" s="80"/>
      <c r="L37" s="81"/>
      <c r="M37" s="81"/>
      <c r="N37" s="81"/>
      <c r="O37" s="81"/>
      <c r="P37" s="82"/>
      <c r="Q37" s="81">
        <f t="shared" si="36"/>
        <v>34.61</v>
      </c>
      <c r="R37" s="83">
        <f t="shared" si="37"/>
        <v>3</v>
      </c>
      <c r="S37" s="83">
        <f t="shared" si="38"/>
        <v>0.90354855984612026</v>
      </c>
      <c r="T37" s="84">
        <f t="shared" si="39"/>
        <v>2.6106574973883854</v>
      </c>
      <c r="U37" s="84" t="str">
        <f t="shared" si="40"/>
        <v>ОДН</v>
      </c>
      <c r="V37" s="85">
        <f t="shared" si="41"/>
        <v>3461</v>
      </c>
      <c r="W37" s="26"/>
    </row>
    <row r="38" spans="1:45" x14ac:dyDescent="0.25">
      <c r="A38" s="37">
        <v>13</v>
      </c>
      <c r="B38" s="86" t="s">
        <v>52</v>
      </c>
      <c r="C38" s="37" t="s">
        <v>37</v>
      </c>
      <c r="D38" s="79">
        <v>2</v>
      </c>
      <c r="E38" s="80">
        <v>149.5</v>
      </c>
      <c r="F38" s="81">
        <f t="shared" si="33"/>
        <v>299</v>
      </c>
      <c r="G38" s="54">
        <v>157.13999999999999</v>
      </c>
      <c r="H38" s="82">
        <f t="shared" si="34"/>
        <v>314.27999999999997</v>
      </c>
      <c r="I38" s="54">
        <v>155.44999999999999</v>
      </c>
      <c r="J38" s="81">
        <f t="shared" si="35"/>
        <v>310.89999999999998</v>
      </c>
      <c r="K38" s="80"/>
      <c r="L38" s="81"/>
      <c r="M38" s="81"/>
      <c r="N38" s="81"/>
      <c r="O38" s="81"/>
      <c r="P38" s="82"/>
      <c r="Q38" s="81">
        <f t="shared" si="36"/>
        <v>154.03</v>
      </c>
      <c r="R38" s="83">
        <f t="shared" si="37"/>
        <v>3</v>
      </c>
      <c r="S38" s="83">
        <f t="shared" si="38"/>
        <v>4.0130661594346959</v>
      </c>
      <c r="T38" s="84">
        <f t="shared" si="39"/>
        <v>2.6053795750403794</v>
      </c>
      <c r="U38" s="84" t="str">
        <f t="shared" si="40"/>
        <v>ОДН</v>
      </c>
      <c r="V38" s="85">
        <f t="shared" si="41"/>
        <v>308.06</v>
      </c>
      <c r="W38" s="26"/>
    </row>
    <row r="39" spans="1:45" x14ac:dyDescent="0.25">
      <c r="A39" s="37">
        <v>14</v>
      </c>
      <c r="B39" s="86" t="s">
        <v>53</v>
      </c>
      <c r="C39" s="37" t="s">
        <v>54</v>
      </c>
      <c r="D39" s="79">
        <v>150</v>
      </c>
      <c r="E39" s="80">
        <v>120.17</v>
      </c>
      <c r="F39" s="81">
        <f t="shared" ref="F39:F40" si="42">E39*D39</f>
        <v>18025.5</v>
      </c>
      <c r="G39" s="54">
        <v>127.72</v>
      </c>
      <c r="H39" s="82">
        <f t="shared" ref="H39:H40" si="43">G39*D39</f>
        <v>19158</v>
      </c>
      <c r="I39" s="54">
        <v>124.84</v>
      </c>
      <c r="J39" s="81">
        <f t="shared" ref="J39:J40" si="44">I39*D39</f>
        <v>18726</v>
      </c>
      <c r="K39" s="80"/>
      <c r="L39" s="81"/>
      <c r="M39" s="81"/>
      <c r="N39" s="81"/>
      <c r="O39" s="81"/>
      <c r="P39" s="82"/>
      <c r="Q39" s="81">
        <f t="shared" ref="Q39:Q40" si="45">ROUND(AVERAGE(E39,G39,I39,K39,M39),2)</f>
        <v>124.24</v>
      </c>
      <c r="R39" s="83">
        <f t="shared" ref="R39:R40" si="46">COUNTA(E39,G39,I39,K39,M39)</f>
        <v>3</v>
      </c>
      <c r="S39" s="83">
        <f t="shared" ref="S39:S40" si="47">SQRT((IF(E39&gt;0,POWER(E39-Q39,2),0)+IF(G39&gt;0,POWER(G39-Q39,2),0)+IF(I39&gt;0,POWER(I39-Q39,2),0)+IF(K39&gt;0,POWER(K39-Q39,2),0)+IF(M39&gt;0,POWER(M39-Q39,2),0))/(R39-1))</f>
        <v>3.8102034066437964</v>
      </c>
      <c r="T39" s="84">
        <f t="shared" ref="T39:T40" si="48">S39/Q39*100</f>
        <v>3.0668089235703451</v>
      </c>
      <c r="U39" s="84" t="str">
        <f t="shared" ref="U39:U40" si="49">IF(T39&lt;33,$U$8,$U$9)</f>
        <v>ОДН</v>
      </c>
      <c r="V39" s="85">
        <f t="shared" ref="V39:V40" si="50">D39*Q39</f>
        <v>18636</v>
      </c>
      <c r="W39" s="25"/>
      <c r="X39" s="26"/>
    </row>
    <row r="40" spans="1:45" x14ac:dyDescent="0.25">
      <c r="A40" s="37">
        <v>15</v>
      </c>
      <c r="B40" s="86" t="s">
        <v>55</v>
      </c>
      <c r="C40" s="37" t="s">
        <v>56</v>
      </c>
      <c r="D40" s="79">
        <v>50</v>
      </c>
      <c r="E40" s="80">
        <v>157.94</v>
      </c>
      <c r="F40" s="81">
        <f t="shared" si="42"/>
        <v>7897</v>
      </c>
      <c r="G40" s="54">
        <v>167.85</v>
      </c>
      <c r="H40" s="82">
        <f t="shared" si="43"/>
        <v>8392.5</v>
      </c>
      <c r="I40" s="54">
        <v>164.08</v>
      </c>
      <c r="J40" s="81">
        <f t="shared" si="44"/>
        <v>8204</v>
      </c>
      <c r="K40" s="80"/>
      <c r="L40" s="81"/>
      <c r="M40" s="81"/>
      <c r="N40" s="81"/>
      <c r="O40" s="81"/>
      <c r="P40" s="82"/>
      <c r="Q40" s="81">
        <f t="shared" si="45"/>
        <v>163.29</v>
      </c>
      <c r="R40" s="83">
        <f t="shared" si="46"/>
        <v>3</v>
      </c>
      <c r="S40" s="83">
        <f t="shared" si="47"/>
        <v>5.0020095961523303</v>
      </c>
      <c r="T40" s="84">
        <f t="shared" si="48"/>
        <v>3.0632675584250908</v>
      </c>
      <c r="U40" s="84" t="str">
        <f t="shared" si="49"/>
        <v>ОДН</v>
      </c>
      <c r="V40" s="85">
        <f t="shared" si="50"/>
        <v>8164.5</v>
      </c>
      <c r="W40" s="26"/>
    </row>
    <row r="41" spans="1:45" ht="24.75" customHeight="1" x14ac:dyDescent="0.25">
      <c r="A41" s="37">
        <v>16</v>
      </c>
      <c r="B41" s="38" t="s">
        <v>57</v>
      </c>
      <c r="C41" s="37" t="s">
        <v>54</v>
      </c>
      <c r="D41" s="79">
        <v>250</v>
      </c>
      <c r="E41" s="80">
        <v>136.54</v>
      </c>
      <c r="F41" s="81">
        <f t="shared" si="14"/>
        <v>34135</v>
      </c>
      <c r="G41" s="54">
        <v>145.12</v>
      </c>
      <c r="H41" s="82">
        <f t="shared" si="15"/>
        <v>36280</v>
      </c>
      <c r="I41" s="54">
        <v>153.76</v>
      </c>
      <c r="J41" s="81">
        <f t="shared" si="16"/>
        <v>38440</v>
      </c>
      <c r="K41" s="80"/>
      <c r="L41" s="81"/>
      <c r="M41" s="81"/>
      <c r="N41" s="81"/>
      <c r="O41" s="81"/>
      <c r="P41" s="82"/>
      <c r="Q41" s="81">
        <f t="shared" si="17"/>
        <v>145.13999999999999</v>
      </c>
      <c r="R41" s="83">
        <f t="shared" si="18"/>
        <v>3</v>
      </c>
      <c r="S41" s="83">
        <f t="shared" si="19"/>
        <v>8.6100174215851606</v>
      </c>
      <c r="T41" s="84">
        <f t="shared" si="20"/>
        <v>5.9322153931274366</v>
      </c>
      <c r="U41" s="84" t="str">
        <f t="shared" si="23"/>
        <v>ОДН</v>
      </c>
      <c r="V41" s="85">
        <f t="shared" si="22"/>
        <v>36285</v>
      </c>
      <c r="W41" s="26"/>
    </row>
    <row r="42" spans="1:45" ht="17.25" customHeight="1" x14ac:dyDescent="0.25">
      <c r="A42" s="37">
        <v>17</v>
      </c>
      <c r="B42" s="86" t="s">
        <v>58</v>
      </c>
      <c r="C42" s="37" t="s">
        <v>54</v>
      </c>
      <c r="D42" s="79">
        <v>120</v>
      </c>
      <c r="E42" s="80">
        <v>289.10000000000002</v>
      </c>
      <c r="F42" s="81">
        <f t="shared" ref="F42:F45" si="51">E42*D42</f>
        <v>34692</v>
      </c>
      <c r="G42" s="54">
        <v>307.27999999999997</v>
      </c>
      <c r="H42" s="82">
        <f t="shared" ref="H42:H45" si="52">G42*D42</f>
        <v>36873.599999999999</v>
      </c>
      <c r="I42" s="54">
        <v>313.92</v>
      </c>
      <c r="J42" s="81">
        <f t="shared" ref="J42:J45" si="53">I42*D42</f>
        <v>37670.400000000001</v>
      </c>
      <c r="K42" s="80"/>
      <c r="L42" s="81"/>
      <c r="M42" s="81"/>
      <c r="N42" s="81"/>
      <c r="O42" s="81"/>
      <c r="P42" s="82"/>
      <c r="Q42" s="81">
        <f t="shared" ref="Q42:Q45" si="54">ROUND(AVERAGE(E42,G42,I42,K42,M42),2)</f>
        <v>303.43</v>
      </c>
      <c r="R42" s="83">
        <f t="shared" ref="R42:R45" si="55">COUNTA(E42,G42,I42,K42,M42)</f>
        <v>3</v>
      </c>
      <c r="S42" s="83">
        <f t="shared" ref="S42:S45" si="56">SQRT((IF(E42&gt;0,POWER(E42-Q42,2),0)+IF(G42&gt;0,POWER(G42-Q42,2),0)+IF(I42&gt;0,POWER(I42-Q42,2),0)+IF(K42&gt;0,POWER(K42-Q42,2),0)+IF(M42&gt;0,POWER(M42-Q42,2),0))/(R42-1))</f>
        <v>12.849348232498009</v>
      </c>
      <c r="T42" s="84">
        <f t="shared" ref="T42:T45" si="57">S42/Q42*100</f>
        <v>4.2346993482839563</v>
      </c>
      <c r="U42" s="84" t="str">
        <f t="shared" ref="U42:U45" si="58">IF(T42&lt;33,$U$8,$U$9)</f>
        <v>ОДН</v>
      </c>
      <c r="V42" s="85">
        <f t="shared" ref="V42:V45" si="59">D42*Q42</f>
        <v>36411.599999999999</v>
      </c>
      <c r="W42" s="26"/>
    </row>
    <row r="43" spans="1:45" x14ac:dyDescent="0.25">
      <c r="A43" s="37">
        <v>18</v>
      </c>
      <c r="B43" s="86" t="s">
        <v>59</v>
      </c>
      <c r="C43" s="37" t="s">
        <v>54</v>
      </c>
      <c r="D43" s="79">
        <v>75</v>
      </c>
      <c r="E43" s="80">
        <v>195.94</v>
      </c>
      <c r="F43" s="81">
        <f t="shared" si="51"/>
        <v>14695.5</v>
      </c>
      <c r="G43" s="54">
        <v>208.26</v>
      </c>
      <c r="H43" s="82">
        <f t="shared" si="52"/>
        <v>15619.5</v>
      </c>
      <c r="I43" s="54">
        <v>203.56</v>
      </c>
      <c r="J43" s="81">
        <f t="shared" si="53"/>
        <v>15267</v>
      </c>
      <c r="K43" s="80"/>
      <c r="L43" s="81"/>
      <c r="M43" s="81"/>
      <c r="N43" s="81"/>
      <c r="O43" s="81"/>
      <c r="P43" s="82"/>
      <c r="Q43" s="81">
        <f t="shared" si="54"/>
        <v>202.59</v>
      </c>
      <c r="R43" s="83">
        <f t="shared" si="55"/>
        <v>3</v>
      </c>
      <c r="S43" s="83">
        <f t="shared" si="56"/>
        <v>6.2174070157904229</v>
      </c>
      <c r="T43" s="84">
        <f t="shared" si="57"/>
        <v>3.0689604698111568</v>
      </c>
      <c r="U43" s="84" t="str">
        <f t="shared" si="58"/>
        <v>ОДН</v>
      </c>
      <c r="V43" s="85">
        <f t="shared" si="59"/>
        <v>15194.25</v>
      </c>
      <c r="W43" s="26"/>
    </row>
    <row r="44" spans="1:45" x14ac:dyDescent="0.25">
      <c r="A44" s="37">
        <v>19</v>
      </c>
      <c r="B44" s="86" t="s">
        <v>60</v>
      </c>
      <c r="C44" s="37" t="s">
        <v>56</v>
      </c>
      <c r="D44" s="79">
        <v>33</v>
      </c>
      <c r="E44" s="80">
        <v>111.45</v>
      </c>
      <c r="F44" s="81">
        <f t="shared" si="51"/>
        <v>3677.85</v>
      </c>
      <c r="G44" s="54">
        <v>118.45</v>
      </c>
      <c r="H44" s="82">
        <f t="shared" si="52"/>
        <v>3908.85</v>
      </c>
      <c r="I44" s="54">
        <v>115.8</v>
      </c>
      <c r="J44" s="81">
        <f t="shared" si="53"/>
        <v>3821.4</v>
      </c>
      <c r="K44" s="80"/>
      <c r="L44" s="81"/>
      <c r="M44" s="81"/>
      <c r="N44" s="81"/>
      <c r="O44" s="81"/>
      <c r="P44" s="82"/>
      <c r="Q44" s="81">
        <f t="shared" si="54"/>
        <v>115.23</v>
      </c>
      <c r="R44" s="83">
        <f t="shared" si="55"/>
        <v>3</v>
      </c>
      <c r="S44" s="83">
        <f t="shared" si="56"/>
        <v>3.5342396636334663</v>
      </c>
      <c r="T44" s="84">
        <f t="shared" si="57"/>
        <v>3.0671176461281489</v>
      </c>
      <c r="U44" s="84" t="str">
        <f t="shared" si="58"/>
        <v>ОДН</v>
      </c>
      <c r="V44" s="85">
        <f t="shared" si="59"/>
        <v>3802.59</v>
      </c>
      <c r="W44" s="26"/>
    </row>
    <row r="45" spans="1:45" x14ac:dyDescent="0.25">
      <c r="A45" s="37">
        <v>20</v>
      </c>
      <c r="B45" s="86" t="s">
        <v>61</v>
      </c>
      <c r="C45" s="37" t="s">
        <v>56</v>
      </c>
      <c r="D45" s="79">
        <v>80</v>
      </c>
      <c r="E45" s="80">
        <v>223.8</v>
      </c>
      <c r="F45" s="81">
        <f t="shared" si="51"/>
        <v>17904</v>
      </c>
      <c r="G45" s="54">
        <v>237.9</v>
      </c>
      <c r="H45" s="82">
        <f t="shared" si="52"/>
        <v>19032</v>
      </c>
      <c r="I45" s="54">
        <v>232.5</v>
      </c>
      <c r="J45" s="81">
        <f t="shared" si="53"/>
        <v>18600</v>
      </c>
      <c r="K45" s="80"/>
      <c r="L45" s="81"/>
      <c r="M45" s="81"/>
      <c r="N45" s="81"/>
      <c r="O45" s="81"/>
      <c r="P45" s="82"/>
      <c r="Q45" s="81">
        <f t="shared" si="54"/>
        <v>231.4</v>
      </c>
      <c r="R45" s="83">
        <f t="shared" si="55"/>
        <v>3</v>
      </c>
      <c r="S45" s="83">
        <f t="shared" si="56"/>
        <v>7.1140705647329607</v>
      </c>
      <c r="T45" s="84">
        <f t="shared" si="57"/>
        <v>3.0743606589165773</v>
      </c>
      <c r="U45" s="84" t="str">
        <f t="shared" si="58"/>
        <v>ОДН</v>
      </c>
      <c r="V45" s="85">
        <f t="shared" si="59"/>
        <v>18512</v>
      </c>
      <c r="W45" s="26"/>
    </row>
    <row r="46" spans="1:45" x14ac:dyDescent="0.25">
      <c r="A46" s="37">
        <v>21</v>
      </c>
      <c r="B46" s="86" t="s">
        <v>62</v>
      </c>
      <c r="C46" s="37" t="s">
        <v>56</v>
      </c>
      <c r="D46" s="79">
        <v>420</v>
      </c>
      <c r="E46" s="80">
        <v>143.5</v>
      </c>
      <c r="F46" s="81">
        <f t="shared" ref="F46" si="60">E46*D46</f>
        <v>60270</v>
      </c>
      <c r="G46" s="54">
        <v>152.52000000000001</v>
      </c>
      <c r="H46" s="82">
        <f t="shared" ref="H46" si="61">G46*D46</f>
        <v>64058.400000000001</v>
      </c>
      <c r="I46" s="54">
        <v>149.08000000000001</v>
      </c>
      <c r="J46" s="81">
        <f t="shared" ref="J46" si="62">I46*D46</f>
        <v>62613.600000000006</v>
      </c>
      <c r="K46" s="80"/>
      <c r="L46" s="81"/>
      <c r="M46" s="81"/>
      <c r="N46" s="81"/>
      <c r="O46" s="81"/>
      <c r="P46" s="82"/>
      <c r="Q46" s="81">
        <f t="shared" ref="Q46" si="63">ROUND(AVERAGE(E46,G46,I46,K46,M46),2)</f>
        <v>148.37</v>
      </c>
      <c r="R46" s="83">
        <f t="shared" ref="R46" si="64">COUNTA(E46,G46,I46,K46,M46)</f>
        <v>3</v>
      </c>
      <c r="S46" s="83">
        <f t="shared" ref="S46" si="65">SQRT((IF(E46&gt;0,POWER(E46-Q46,2),0)+IF(G46&gt;0,POWER(G46-Q46,2),0)+IF(I46&gt;0,POWER(I46-Q46,2),0)+IF(K46&gt;0,POWER(K46-Q46,2),0)+IF(M46&gt;0,POWER(M46-Q46,2),0))/(R46-1))</f>
        <v>4.5521148931018924</v>
      </c>
      <c r="T46" s="84">
        <f t="shared" ref="T46" si="66">S46/Q46*100</f>
        <v>3.0680830984039176</v>
      </c>
      <c r="U46" s="84" t="str">
        <f t="shared" ref="U46" si="67">IF(T46&lt;33,$U$8,$U$9)</f>
        <v>ОДН</v>
      </c>
      <c r="V46" s="85">
        <f t="shared" ref="V46" si="68">D46*Q46</f>
        <v>62315.4</v>
      </c>
      <c r="W46" s="26"/>
    </row>
    <row r="47" spans="1:45" x14ac:dyDescent="0.25">
      <c r="A47" s="37">
        <v>22</v>
      </c>
      <c r="B47" s="86" t="s">
        <v>63</v>
      </c>
      <c r="C47" s="37" t="s">
        <v>54</v>
      </c>
      <c r="D47" s="79">
        <v>162</v>
      </c>
      <c r="E47" s="80">
        <v>231.44</v>
      </c>
      <c r="F47" s="81">
        <f t="shared" ref="F47" si="69">E47*D47</f>
        <v>37493.279999999999</v>
      </c>
      <c r="G47" s="54">
        <v>245.99</v>
      </c>
      <c r="H47" s="82">
        <f t="shared" ref="H47" si="70">G47*D47</f>
        <v>39850.380000000005</v>
      </c>
      <c r="I47" s="54">
        <v>240.44</v>
      </c>
      <c r="J47" s="81">
        <f t="shared" ref="J47" si="71">I47*D47</f>
        <v>38951.279999999999</v>
      </c>
      <c r="K47" s="80"/>
      <c r="L47" s="81"/>
      <c r="M47" s="81"/>
      <c r="N47" s="81"/>
      <c r="O47" s="81"/>
      <c r="P47" s="82"/>
      <c r="Q47" s="81">
        <f t="shared" ref="Q47" si="72">ROUND(AVERAGE(E47,G47,I47,K47,M47),2)</f>
        <v>239.29</v>
      </c>
      <c r="R47" s="83">
        <f t="shared" ref="R47" si="73">COUNTA(E47,G47,I47,K47,M47)</f>
        <v>3</v>
      </c>
      <c r="S47" s="83">
        <f t="shared" ref="S47" si="74">SQRT((IF(E47&gt;0,POWER(E47-Q47,2),0)+IF(G47&gt;0,POWER(G47-Q47,2),0)+IF(I47&gt;0,POWER(I47-Q47,2),0)+IF(K47&gt;0,POWER(K47-Q47,2),0)+IF(M47&gt;0,POWER(M47-Q47,2),0))/(R47-1))</f>
        <v>7.3428536687040191</v>
      </c>
      <c r="T47" s="84">
        <f t="shared" ref="T47" si="75">S47/Q47*100</f>
        <v>3.0686003045275689</v>
      </c>
      <c r="U47" s="84" t="str">
        <f t="shared" ref="U47" si="76">IF(T47&lt;33,$U$8,$U$9)</f>
        <v>ОДН</v>
      </c>
      <c r="V47" s="85">
        <f t="shared" ref="V47" si="77">D47*Q47</f>
        <v>38764.979999999996</v>
      </c>
      <c r="W47" s="26"/>
    </row>
    <row r="48" spans="1:45" x14ac:dyDescent="0.25">
      <c r="A48" s="37">
        <v>23</v>
      </c>
      <c r="B48" s="86" t="s">
        <v>64</v>
      </c>
      <c r="C48" s="37" t="s">
        <v>54</v>
      </c>
      <c r="D48" s="79">
        <v>70</v>
      </c>
      <c r="E48" s="80">
        <v>60.89</v>
      </c>
      <c r="F48" s="81">
        <f t="shared" si="14"/>
        <v>4262.3</v>
      </c>
      <c r="G48" s="54">
        <v>64.72</v>
      </c>
      <c r="H48" s="82">
        <f t="shared" si="15"/>
        <v>4530.3999999999996</v>
      </c>
      <c r="I48" s="54">
        <v>63.26</v>
      </c>
      <c r="J48" s="81">
        <f t="shared" si="16"/>
        <v>4428.2</v>
      </c>
      <c r="K48" s="80"/>
      <c r="L48" s="81"/>
      <c r="M48" s="81"/>
      <c r="N48" s="81"/>
      <c r="O48" s="81"/>
      <c r="P48" s="82"/>
      <c r="Q48" s="81">
        <f t="shared" si="17"/>
        <v>62.96</v>
      </c>
      <c r="R48" s="83">
        <f t="shared" si="18"/>
        <v>3</v>
      </c>
      <c r="S48" s="83">
        <f t="shared" si="19"/>
        <v>1.9329381780077697</v>
      </c>
      <c r="T48" s="84">
        <f t="shared" si="20"/>
        <v>3.0701051111940432</v>
      </c>
      <c r="U48" s="84" t="str">
        <f t="shared" si="23"/>
        <v>ОДН</v>
      </c>
      <c r="V48" s="85">
        <f t="shared" si="22"/>
        <v>4407.2</v>
      </c>
      <c r="W48" s="26"/>
    </row>
    <row r="49" spans="1:22" s="27" customFormat="1" ht="27.75" customHeight="1" x14ac:dyDescent="0.25">
      <c r="A49" s="87" t="s">
        <v>27</v>
      </c>
      <c r="B49" s="87"/>
      <c r="C49" s="88"/>
      <c r="D49" s="89">
        <f>SUM(D13:D48)</f>
        <v>6198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1">
        <f>SUMIF(V13:V48,"&gt;0")</f>
        <v>487322.98000000004</v>
      </c>
    </row>
    <row r="50" spans="1:22" s="28" customFormat="1" x14ac:dyDescent="0.25">
      <c r="A50" s="29"/>
      <c r="S50" s="30"/>
    </row>
    <row r="51" spans="1:22" ht="33.75" hidden="1" customHeight="1" x14ac:dyDescent="0.25">
      <c r="A51" s="68" t="s">
        <v>28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70"/>
    </row>
    <row r="52" spans="1:22" ht="52.5" customHeight="1" x14ac:dyDescent="0.25">
      <c r="A52" s="71" t="s">
        <v>34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3"/>
    </row>
    <row r="53" spans="1:22" ht="100.5" customHeight="1" x14ac:dyDescent="0.25">
      <c r="A53" s="65" t="s">
        <v>29</v>
      </c>
      <c r="B53" s="66"/>
      <c r="C53" s="67" t="s">
        <v>30</v>
      </c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</row>
    <row r="54" spans="1:22" ht="57.75" customHeight="1" x14ac:dyDescent="0.25">
      <c r="A54" s="65" t="s">
        <v>31</v>
      </c>
      <c r="B54" s="66"/>
      <c r="C54" s="67" t="s">
        <v>32</v>
      </c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</row>
    <row r="55" spans="1:22" ht="44.25" customHeight="1" x14ac:dyDescent="0.25">
      <c r="A55" s="65" t="s">
        <v>19</v>
      </c>
      <c r="B55" s="66"/>
      <c r="C55" s="67" t="s">
        <v>33</v>
      </c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</row>
    <row r="56" spans="1:22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</row>
    <row r="57" spans="1:22" x14ac:dyDescent="0.25">
      <c r="B57" s="32"/>
      <c r="C57" s="32"/>
      <c r="D57" s="33"/>
      <c r="E57" s="34"/>
      <c r="F57" s="35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6"/>
      <c r="S57" s="34"/>
      <c r="T57" s="34"/>
      <c r="U57" s="34"/>
      <c r="V57" s="34"/>
    </row>
  </sheetData>
  <mergeCells count="36">
    <mergeCell ref="A54:B54"/>
    <mergeCell ref="C54:V54"/>
    <mergeCell ref="A55:B55"/>
    <mergeCell ref="C55:V55"/>
    <mergeCell ref="A49:B49"/>
    <mergeCell ref="A51:V51"/>
    <mergeCell ref="A52:V52"/>
    <mergeCell ref="A53:B53"/>
    <mergeCell ref="C53:V53"/>
    <mergeCell ref="R10:R12"/>
    <mergeCell ref="S10:S12"/>
    <mergeCell ref="T10:T12"/>
    <mergeCell ref="U10:U12"/>
    <mergeCell ref="V10:V12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A10:A12"/>
    <mergeCell ref="B10:B12"/>
    <mergeCell ref="C10:D11"/>
    <mergeCell ref="E10:F10"/>
    <mergeCell ref="G10:H10"/>
    <mergeCell ref="E11:F11"/>
    <mergeCell ref="G11:H11"/>
    <mergeCell ref="A4:V4"/>
    <mergeCell ref="A5:V5"/>
    <mergeCell ref="A6:V6"/>
    <mergeCell ref="A8:D8"/>
    <mergeCell ref="E8:F8"/>
    <mergeCell ref="G8:H8"/>
  </mergeCells>
  <pageMargins left="0.7" right="0.7" top="0.75" bottom="0.75" header="0.3" footer="0.3"/>
  <pageSetup paperSize="9" firstPageNumber="21474836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6278E-2EE4-4777-8823-A1826674F52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Обоснование НМЦД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Mobility</cp:lastModifiedBy>
  <cp:revision>3</cp:revision>
  <dcterms:created xsi:type="dcterms:W3CDTF">2021-01-18T05:46:41Z</dcterms:created>
  <dcterms:modified xsi:type="dcterms:W3CDTF">2023-05-25T10:38:44Z</dcterms:modified>
</cp:coreProperties>
</file>