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5.png" ContentType="image/png"/>
  <Override PartName="/xl/media/image6.png" ContentType="image/png"/>
  <Override PartName="/xl/media/image7.png" ContentType="image/png"/>
  <Override PartName="/xl/media/image8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Обоснование НМЦД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<sst xmlns="http://schemas.openxmlformats.org/spreadsheetml/2006/main" count="49" uniqueCount="38">
  <si>
    <t xml:space="preserve">Раздел №3</t>
  </si>
  <si>
    <t xml:space="preserve">к обоснованию начальной (максимальной) цены договора</t>
  </si>
  <si>
    <t xml:space="preserve">РАСЧЕТ</t>
  </si>
  <si>
    <t xml:space="preserve">обоснования начальной (максимальной) цены договора</t>
  </si>
  <si>
    <t xml:space="preserve">заключаемого на приобретение товара (работ, услуг)
</t>
  </si>
  <si>
    <t xml:space="preserve">Начальная (максимальная) цена договора</t>
  </si>
  <si>
    <t xml:space="preserve">рублей</t>
  </si>
  <si>
    <t xml:space="preserve">ОДН</t>
  </si>
  <si>
    <t xml:space="preserve">НЕОДН</t>
  </si>
  <si>
    <t xml:space="preserve">№ п/п</t>
  </si>
  <si>
    <t xml:space="preserve">Наименование товара (работ, услуг)</t>
  </si>
  <si>
    <t xml:space="preserve">Объем поставки товара</t>
  </si>
  <si>
    <t xml:space="preserve">Предложение № 1</t>
  </si>
  <si>
    <t xml:space="preserve">Предложение № 2</t>
  </si>
  <si>
    <t xml:space="preserve">Предложение № 3</t>
  </si>
  <si>
    <t xml:space="preserve">Предложение № 4</t>
  </si>
  <si>
    <t xml:space="preserve">Предложение № 5</t>
  </si>
  <si>
    <t xml:space="preserve">Средняя цена за ед., руб.</t>
  </si>
  <si>
    <t xml:space="preserve">Количество значений</t>
  </si>
  <si>
    <t xml:space="preserve">Среднее квадратическое отклонение</t>
  </si>
  <si>
    <t xml:space="preserve">Коэффициент вариации </t>
  </si>
  <si>
    <t xml:space="preserve">Однородность/ Неоднородность</t>
  </si>
  <si>
    <t xml:space="preserve">НМЦД, руб.</t>
  </si>
  <si>
    <t xml:space="preserve">№ б/н от 01.03.2024</t>
  </si>
  <si>
    <t xml:space="preserve">ед. изм.</t>
  </si>
  <si>
    <t xml:space="preserve">кол-во</t>
  </si>
  <si>
    <t xml:space="preserve">цена за ед., руб.</t>
  </si>
  <si>
    <t xml:space="preserve">стоимость, руб.</t>
  </si>
  <si>
    <t xml:space="preserve">Поставка дизельного доплива</t>
  </si>
  <si>
    <t xml:space="preserve">л</t>
  </si>
  <si>
    <t xml:space="preserve">ИТОГО:</t>
  </si>
  <si>
    <t xml:space="preserve">Совокупность значений выявленных цен считается однородной, так как коэффициент вариации цены не превышает 33%, таким образом, нецелесообразно проводить дополнительные исследования в целях увеличения количества ценовой информации, используемой в расчетах.</t>
  </si>
  <si>
    <t xml:space="preserve">Начальная (максимальная) цена рассчитана методом сопоставимых рыночных цен (анализа рынка) на основании 3 (трех) коммерческих предложений, предоставленных организациями, деятельность которых соответствует требованиям, устанавливаемым в соответствии с законодательством Российской Федерации к лицам, осуществляющим поставку товаров, являющихся предметом торгов.</t>
  </si>
  <si>
    <t xml:space="preserve">КОЭФФИЦИЕНТ ВАРИАЦИИ</t>
  </si>
  <si>
    <t xml:space="preserve">Коэффициент вариации, в отличие от других показателей разброса значений, используется как самостоятельный и весьма информативный индикатор вариации данных. В статистике принято считать, что если коэффициент вариации менее 33%, то совокупность данных является однородной, если более 33%, то – неоднородной. Эта информация может быть полезна для предварительного описания данных и определения возможностей проведения дальнейшего анализа. Кроме того, коэффициент вариации, измеряемый в процентах, позволяет сравнивать степень разброса различных данных независимо от их масштаба и единиц измерений. Полезное свойство. (где: V-коэфф.вариации, σ-cр.квадратичное отклонение, ц-среднее арифметическое цен):</t>
  </si>
  <si>
    <t xml:space="preserve">Дисперсия</t>
  </si>
  <si>
    <t xml:space="preserve">Как мы знаем, в малых выборках, следует использовать выборочную дисперсию, так как генеральная оказывается смещенной в сторону занижения. Математическая формула выборочной дисперсии имеет вид: 
</t>
  </si>
  <si>
    <t xml:space="preserve">Квадратный корень из дисперсии: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</si>
</sst>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0.0000"/>
    <numFmt numFmtId="166" formatCode="#,##0.00_р_."/>
    <numFmt numFmtId="167" formatCode="#,##0"/>
    <numFmt numFmtId="168" formatCode="#,##0.000"/>
    <numFmt numFmtId="169" formatCode="#,##0.00"/>
    <numFmt numFmtId="170" formatCode="0.00"/>
    <numFmt numFmtId="171" formatCode="General"/>
    <numFmt numFmtId="172" formatCode="#,##0.0000"/>
  </numFmts>
  <fonts count="27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0"/>
      <charset val="1"/>
    </font>
    <font>
      <b val="true"/>
      <sz val="11"/>
      <color rgb="FF000000"/>
      <name val="Times New Roman"/>
      <family val="0"/>
      <charset val="1"/>
    </font>
    <font>
      <sz val="9"/>
      <color rgb="FF000000"/>
      <name val="Times New Roman"/>
      <family val="0"/>
      <charset val="1"/>
    </font>
    <font>
      <sz val="8"/>
      <color rgb="FF000000"/>
      <name val="Times New Roman"/>
      <family val="0"/>
      <charset val="1"/>
    </font>
    <font>
      <b val="true"/>
      <sz val="12"/>
      <name val="Times New Roman"/>
      <family val="0"/>
      <charset val="1"/>
    </font>
    <font>
      <sz val="8"/>
      <color rgb="FF000000"/>
      <name val="Calibri"/>
      <family val="0"/>
      <charset val="1"/>
    </font>
    <font>
      <b val="true"/>
      <sz val="12"/>
      <color rgb="FF000000"/>
      <name val="Times New Roman"/>
      <family val="0"/>
      <charset val="1"/>
    </font>
    <font>
      <b val="true"/>
      <sz val="11"/>
      <color rgb="FF0000FF"/>
      <name val="Times New Roman"/>
      <family val="0"/>
      <charset val="1"/>
    </font>
    <font>
      <sz val="12"/>
      <color rgb="FF000000"/>
      <name val="Times New Roman"/>
      <family val="0"/>
      <charset val="1"/>
    </font>
    <font>
      <sz val="8"/>
      <color rgb="FFFFFFFF"/>
      <name val="Times New Roman"/>
      <family val="0"/>
      <charset val="1"/>
    </font>
    <font>
      <b val="true"/>
      <sz val="8"/>
      <color rgb="FF000000"/>
      <name val="Times New Roman"/>
      <family val="0"/>
      <charset val="1"/>
    </font>
    <font>
      <sz val="10"/>
      <color rgb="FF000000"/>
      <name val="Times New Roman"/>
      <family val="0"/>
      <charset val="1"/>
    </font>
    <font>
      <sz val="10"/>
      <name val="Times New Roman"/>
      <family val="0"/>
      <charset val="1"/>
    </font>
    <font>
      <b val="true"/>
      <sz val="10"/>
      <color rgb="FF0000FF"/>
      <name val="Times New Roman"/>
      <family val="1"/>
      <charset val="204"/>
    </font>
    <font>
      <b val="true"/>
      <sz val="10"/>
      <color rgb="FF0000FF"/>
      <name val="Times New Roman"/>
      <family val="0"/>
      <charset val="1"/>
    </font>
    <font>
      <sz val="10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b val="true"/>
      <sz val="10"/>
      <name val="Times New Roman"/>
      <family val="1"/>
      <charset val="204"/>
    </font>
    <font>
      <b val="true"/>
      <sz val="10"/>
      <color rgb="FF000000"/>
      <name val="Times New Roman"/>
      <family val="0"/>
      <charset val="1"/>
    </font>
    <font>
      <b val="true"/>
      <sz val="10"/>
      <name val="Times New Roman"/>
      <family val="0"/>
      <charset val="1"/>
    </font>
    <font>
      <sz val="12"/>
      <color rgb="FF222222"/>
      <name val="Times New Roman"/>
      <family val="1"/>
      <charset val="204"/>
    </font>
    <font>
      <sz val="11"/>
      <color rgb="FFFF0000"/>
      <name val="Times New Roman"/>
      <family val="0"/>
      <charset val="1"/>
    </font>
    <font>
      <sz val="11"/>
      <name val="Times New Roman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0" fillId="3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11" fillId="3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0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6" fontId="12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6" fontId="10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7" fontId="7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6" fontId="7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6" fontId="14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6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8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19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19" fillId="4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9" fontId="19" fillId="0" borderId="1" xfId="0" applyFont="true" applyBorder="true" applyAlignment="true" applyProtection="false">
      <alignment horizontal="right" vertical="top" textRotation="0" wrapText="false" indent="0" shrinkToFit="true"/>
      <protection locked="true" hidden="false"/>
    </xf>
    <xf numFmtId="169" fontId="19" fillId="4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9" fontId="19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9" fontId="19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70" fontId="19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70" fontId="19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71" fontId="19" fillId="0" borderId="1" xfId="0" applyFont="true" applyBorder="true" applyAlignment="true" applyProtection="false">
      <alignment horizontal="center" vertical="top" textRotation="0" wrapText="false" indent="0" shrinkToFit="true"/>
      <protection locked="true" hidden="false"/>
    </xf>
    <xf numFmtId="171" fontId="19" fillId="4" borderId="1" xfId="0" applyFont="true" applyBorder="true" applyAlignment="true" applyProtection="false">
      <alignment horizontal="center" vertical="top" textRotation="0" wrapText="false" indent="0" shrinkToFit="true"/>
      <protection locked="true" hidden="false"/>
    </xf>
    <xf numFmtId="169" fontId="20" fillId="0" borderId="1" xfId="0" applyFont="true" applyBorder="true" applyAlignment="true" applyProtection="false">
      <alignment horizontal="right" vertical="top" textRotation="0" wrapText="false" indent="0" shrinkToFit="true"/>
      <protection locked="true" hidden="false"/>
    </xf>
    <xf numFmtId="165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9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22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9" fontId="23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22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9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22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2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26" fillId="4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26" fillId="0" borderId="0" xfId="0" applyFont="true" applyBorder="false" applyAlignment="true" applyProtection="false">
      <alignment horizontal="justify" vertical="top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26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26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72" fontId="26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9" fontId="26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<Relationship Id="rId3" Type="http://schemas.openxmlformats.org/officeDocument/2006/relationships/image" Target="../media/image7.png"/><Relationship Id="rId4" Type="http://schemas.openxmlformats.org/officeDocument/2006/relationships/image" Target="../media/image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74160</xdr:colOff>
      <xdr:row>26</xdr:row>
      <xdr:rowOff>998280</xdr:rowOff>
    </xdr:from>
    <xdr:to>
      <xdr:col>3</xdr:col>
      <xdr:colOff>228240</xdr:colOff>
      <xdr:row>26</xdr:row>
      <xdr:rowOff>1261800</xdr:rowOff>
    </xdr:to>
    <xdr:pic>
      <xdr:nvPicPr>
        <xdr:cNvPr id="0" name="Picture 390" descr=""/>
        <xdr:cNvPicPr/>
      </xdr:nvPicPr>
      <xdr:blipFill>
        <a:blip r:embed="rId1"/>
        <a:stretch/>
      </xdr:blipFill>
      <xdr:spPr>
        <a:xfrm>
          <a:off x="2351880" y="5227200"/>
          <a:ext cx="818640" cy="263520"/>
        </a:xfrm>
        <a:prstGeom prst="rect">
          <a:avLst/>
        </a:prstGeom>
        <a:ln w="9525">
          <a:noFill/>
        </a:ln>
      </xdr:spPr>
    </xdr:pic>
    <xdr:clientData/>
  </xdr:twoCellAnchor>
  <xdr:twoCellAnchor editAs="twoCell">
    <xdr:from>
      <xdr:col>2</xdr:col>
      <xdr:colOff>53280</xdr:colOff>
      <xdr:row>28</xdr:row>
      <xdr:rowOff>211320</xdr:rowOff>
    </xdr:from>
    <xdr:to>
      <xdr:col>3</xdr:col>
      <xdr:colOff>495000</xdr:colOff>
      <xdr:row>29</xdr:row>
      <xdr:rowOff>1440</xdr:rowOff>
    </xdr:to>
    <xdr:pic>
      <xdr:nvPicPr>
        <xdr:cNvPr id="1" name="Picture 374" descr=""/>
        <xdr:cNvPicPr/>
      </xdr:nvPicPr>
      <xdr:blipFill>
        <a:blip r:embed="rId2"/>
        <a:stretch/>
      </xdr:blipFill>
      <xdr:spPr>
        <a:xfrm>
          <a:off x="2331000" y="6450120"/>
          <a:ext cx="1106280" cy="35208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2</xdr:col>
      <xdr:colOff>49680</xdr:colOff>
      <xdr:row>27</xdr:row>
      <xdr:rowOff>421920</xdr:rowOff>
    </xdr:from>
    <xdr:to>
      <xdr:col>4</xdr:col>
      <xdr:colOff>335520</xdr:colOff>
      <xdr:row>28</xdr:row>
      <xdr:rowOff>3240</xdr:rowOff>
    </xdr:to>
    <xdr:pic>
      <xdr:nvPicPr>
        <xdr:cNvPr id="2" name="Picture 1" descr="Расчет выборочной или несмещенной дисперсии"/>
        <xdr:cNvPicPr/>
      </xdr:nvPicPr>
      <xdr:blipFill>
        <a:blip r:embed="rId3"/>
        <a:stretch/>
      </xdr:blipFill>
      <xdr:spPr>
        <a:xfrm>
          <a:off x="2327400" y="5927040"/>
          <a:ext cx="1656000" cy="315000"/>
        </a:xfrm>
        <a:prstGeom prst="rect">
          <a:avLst/>
        </a:prstGeom>
        <a:ln w="9525">
          <a:noFill/>
        </a:ln>
      </xdr:spPr>
    </xdr:pic>
    <xdr:clientData/>
  </xdr:twoCellAnchor>
  <xdr:twoCellAnchor editAs="twoCell">
    <xdr:from>
      <xdr:col>2</xdr:col>
      <xdr:colOff>53280</xdr:colOff>
      <xdr:row>28</xdr:row>
      <xdr:rowOff>211320</xdr:rowOff>
    </xdr:from>
    <xdr:to>
      <xdr:col>3</xdr:col>
      <xdr:colOff>495000</xdr:colOff>
      <xdr:row>29</xdr:row>
      <xdr:rowOff>1440</xdr:rowOff>
    </xdr:to>
    <xdr:pic>
      <xdr:nvPicPr>
        <xdr:cNvPr id="3" name="Picture 374" descr=""/>
        <xdr:cNvPicPr/>
      </xdr:nvPicPr>
      <xdr:blipFill>
        <a:blip r:embed="rId4"/>
        <a:stretch/>
      </xdr:blipFill>
      <xdr:spPr>
        <a:xfrm>
          <a:off x="2331000" y="6450120"/>
          <a:ext cx="1106280" cy="352080"/>
        </a:xfrm>
        <a:prstGeom prst="rect">
          <a:avLst/>
        </a:prstGeom>
        <a:ln w="9525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B31"/>
  <sheetViews>
    <sheetView showFormulas="false" showGridLines="true" showRowColHeaders="true" showZeros="true" rightToLeft="false" tabSelected="true" showOutlineSymbols="true" defaultGridColor="true" view="normal" topLeftCell="E1" colorId="64" zoomScale="160" zoomScaleNormal="160" zoomScalePageLayoutView="100" workbookViewId="0">
      <selection pane="topLeft" activeCell="A4" activeCellId="0" sqref="A4"/>
    </sheetView>
  </sheetViews>
  <sheetFormatPr defaultColWidth="8.8671875" defaultRowHeight="15" zeroHeight="false" outlineLevelRow="0" outlineLevelCol="0"/>
  <cols>
    <col collapsed="false" customWidth="true" hidden="false" outlineLevel="0" max="1" min="1" style="1" width="4.57"/>
    <col collapsed="false" customWidth="true" hidden="false" outlineLevel="0" max="2" min="2" style="1" width="27.71"/>
    <col collapsed="false" customWidth="true" hidden="false" outlineLevel="0" max="3" min="3" style="1" width="9.42"/>
    <col collapsed="false" customWidth="true" hidden="false" outlineLevel="0" max="4" min="4" style="1" width="10"/>
    <col collapsed="false" customWidth="true" hidden="false" outlineLevel="0" max="5" min="5" style="1" width="13.57"/>
    <col collapsed="false" customWidth="true" hidden="false" outlineLevel="0" max="7" min="6" style="1" width="13.01"/>
    <col collapsed="false" customWidth="true" hidden="false" outlineLevel="0" max="8" min="8" style="1" width="19.57"/>
    <col collapsed="false" customWidth="true" hidden="false" outlineLevel="0" max="9" min="9" style="1" width="13.7"/>
    <col collapsed="false" customWidth="true" hidden="false" outlineLevel="0" max="10" min="10" style="1" width="17.42"/>
    <col collapsed="false" customWidth="true" hidden="true" outlineLevel="0" max="11" min="11" style="1" width="7.42"/>
    <col collapsed="false" customWidth="true" hidden="true" outlineLevel="0" max="12" min="12" style="1" width="9.71"/>
    <col collapsed="false" customWidth="true" hidden="true" outlineLevel="0" max="13" min="13" style="1" width="7.42"/>
    <col collapsed="false" customWidth="true" hidden="true" outlineLevel="0" max="14" min="14" style="1" width="9.29"/>
    <col collapsed="false" customWidth="true" hidden="false" outlineLevel="0" max="15" min="15" style="1" width="12.71"/>
    <col collapsed="false" customWidth="true" hidden="false" outlineLevel="0" max="16" min="16" style="1" width="10.58"/>
    <col collapsed="false" customWidth="true" hidden="false" outlineLevel="0" max="17" min="17" style="1" width="13.86"/>
    <col collapsed="false" customWidth="true" hidden="false" outlineLevel="0" max="18" min="18" style="1" width="15.15"/>
    <col collapsed="false" customWidth="true" hidden="false" outlineLevel="0" max="19" min="19" style="1" width="14.28"/>
    <col collapsed="false" customWidth="true" hidden="false" outlineLevel="0" max="20" min="20" style="2" width="16.42"/>
    <col collapsed="false" customWidth="true" hidden="false" outlineLevel="0" max="21" min="21" style="1" width="10.58"/>
    <col collapsed="false" customWidth="true" hidden="false" outlineLevel="0" max="22" min="22" style="1" width="11.29"/>
    <col collapsed="false" customWidth="false" hidden="false" outlineLevel="0" max="27" min="23" style="1" width="8.86"/>
    <col collapsed="false" customWidth="true" hidden="false" outlineLevel="0" max="28" min="28" style="1" width="11.57"/>
    <col collapsed="false" customWidth="false" hidden="false" outlineLevel="0" max="254" min="29" style="1" width="8.86"/>
    <col collapsed="false" customWidth="true" hidden="false" outlineLevel="0" max="255" min="255" style="1" width="4.14"/>
    <col collapsed="false" customWidth="true" hidden="false" outlineLevel="0" max="256" min="256" style="1" width="30.43"/>
    <col collapsed="false" customWidth="true" hidden="false" outlineLevel="0" max="257" min="257" style="1" width="6.71"/>
    <col collapsed="false" customWidth="true" hidden="false" outlineLevel="0" max="258" min="258" style="1" width="10.14"/>
    <col collapsed="false" customWidth="true" hidden="false" outlineLevel="0" max="259" min="259" style="1" width="9.85"/>
    <col collapsed="false" customWidth="true" hidden="false" outlineLevel="0" max="260" min="260" style="1" width="11.57"/>
    <col collapsed="false" customWidth="true" hidden="false" outlineLevel="0" max="261" min="261" style="1" width="9.85"/>
    <col collapsed="false" customWidth="true" hidden="false" outlineLevel="0" max="262" min="262" style="1" width="11.42"/>
    <col collapsed="false" customWidth="true" hidden="false" outlineLevel="0" max="263" min="263" style="1" width="9.85"/>
    <col collapsed="false" customWidth="true" hidden="false" outlineLevel="0" max="264" min="264" style="1" width="11.29"/>
    <col collapsed="false" customWidth="true" hidden="false" outlineLevel="0" max="265" min="265" style="1" width="9.85"/>
    <col collapsed="false" customWidth="true" hidden="false" outlineLevel="0" max="266" min="266" style="1" width="11.99"/>
    <col collapsed="false" customWidth="true" hidden="false" outlineLevel="0" max="267" min="267" style="1" width="9.85"/>
    <col collapsed="false" customWidth="true" hidden="false" outlineLevel="0" max="268" min="268" style="1" width="11.86"/>
    <col collapsed="false" customWidth="true" hidden="false" outlineLevel="0" max="269" min="269" style="1" width="9.85"/>
    <col collapsed="false" customWidth="true" hidden="false" outlineLevel="0" max="270" min="270" style="1" width="8.29"/>
    <col collapsed="false" customWidth="true" hidden="false" outlineLevel="0" max="271" min="271" style="1" width="11.57"/>
    <col collapsed="false" customWidth="true" hidden="false" outlineLevel="0" max="272" min="272" style="1" width="10"/>
    <col collapsed="false" customWidth="true" hidden="false" outlineLevel="0" max="273" min="273" style="1" width="12.42"/>
    <col collapsed="false" customWidth="true" hidden="false" outlineLevel="0" max="274" min="274" style="1" width="10.99"/>
    <col collapsed="false" customWidth="false" hidden="false" outlineLevel="0" max="510" min="275" style="1" width="8.86"/>
    <col collapsed="false" customWidth="true" hidden="false" outlineLevel="0" max="511" min="511" style="1" width="4.14"/>
    <col collapsed="false" customWidth="true" hidden="false" outlineLevel="0" max="512" min="512" style="1" width="30.43"/>
    <col collapsed="false" customWidth="true" hidden="false" outlineLevel="0" max="513" min="513" style="1" width="6.71"/>
    <col collapsed="false" customWidth="true" hidden="false" outlineLevel="0" max="514" min="514" style="1" width="10.14"/>
    <col collapsed="false" customWidth="true" hidden="false" outlineLevel="0" max="515" min="515" style="1" width="9.85"/>
    <col collapsed="false" customWidth="true" hidden="false" outlineLevel="0" max="516" min="516" style="1" width="11.57"/>
    <col collapsed="false" customWidth="true" hidden="false" outlineLevel="0" max="517" min="517" style="1" width="9.85"/>
    <col collapsed="false" customWidth="true" hidden="false" outlineLevel="0" max="518" min="518" style="1" width="11.42"/>
    <col collapsed="false" customWidth="true" hidden="false" outlineLevel="0" max="519" min="519" style="1" width="9.85"/>
    <col collapsed="false" customWidth="true" hidden="false" outlineLevel="0" max="520" min="520" style="1" width="11.29"/>
    <col collapsed="false" customWidth="true" hidden="false" outlineLevel="0" max="521" min="521" style="1" width="9.85"/>
    <col collapsed="false" customWidth="true" hidden="false" outlineLevel="0" max="522" min="522" style="1" width="11.99"/>
    <col collapsed="false" customWidth="true" hidden="false" outlineLevel="0" max="523" min="523" style="1" width="9.85"/>
    <col collapsed="false" customWidth="true" hidden="false" outlineLevel="0" max="524" min="524" style="1" width="11.86"/>
    <col collapsed="false" customWidth="true" hidden="false" outlineLevel="0" max="525" min="525" style="1" width="9.85"/>
    <col collapsed="false" customWidth="true" hidden="false" outlineLevel="0" max="526" min="526" style="1" width="8.29"/>
    <col collapsed="false" customWidth="true" hidden="false" outlineLevel="0" max="527" min="527" style="1" width="11.57"/>
    <col collapsed="false" customWidth="true" hidden="false" outlineLevel="0" max="528" min="528" style="1" width="10"/>
    <col collapsed="false" customWidth="true" hidden="false" outlineLevel="0" max="529" min="529" style="1" width="12.42"/>
    <col collapsed="false" customWidth="true" hidden="false" outlineLevel="0" max="530" min="530" style="1" width="10.99"/>
    <col collapsed="false" customWidth="false" hidden="false" outlineLevel="0" max="766" min="531" style="1" width="8.86"/>
    <col collapsed="false" customWidth="true" hidden="false" outlineLevel="0" max="767" min="767" style="1" width="4.14"/>
    <col collapsed="false" customWidth="true" hidden="false" outlineLevel="0" max="768" min="768" style="1" width="30.43"/>
    <col collapsed="false" customWidth="true" hidden="false" outlineLevel="0" max="769" min="769" style="1" width="6.71"/>
    <col collapsed="false" customWidth="true" hidden="false" outlineLevel="0" max="770" min="770" style="1" width="10.14"/>
    <col collapsed="false" customWidth="true" hidden="false" outlineLevel="0" max="771" min="771" style="1" width="9.85"/>
    <col collapsed="false" customWidth="true" hidden="false" outlineLevel="0" max="772" min="772" style="1" width="11.57"/>
    <col collapsed="false" customWidth="true" hidden="false" outlineLevel="0" max="773" min="773" style="1" width="9.85"/>
    <col collapsed="false" customWidth="true" hidden="false" outlineLevel="0" max="774" min="774" style="1" width="11.42"/>
    <col collapsed="false" customWidth="true" hidden="false" outlineLevel="0" max="775" min="775" style="1" width="9.85"/>
    <col collapsed="false" customWidth="true" hidden="false" outlineLevel="0" max="776" min="776" style="1" width="11.29"/>
    <col collapsed="false" customWidth="true" hidden="false" outlineLevel="0" max="777" min="777" style="1" width="9.85"/>
    <col collapsed="false" customWidth="true" hidden="false" outlineLevel="0" max="778" min="778" style="1" width="11.99"/>
    <col collapsed="false" customWidth="true" hidden="false" outlineLevel="0" max="779" min="779" style="1" width="9.85"/>
    <col collapsed="false" customWidth="true" hidden="false" outlineLevel="0" max="780" min="780" style="1" width="11.86"/>
    <col collapsed="false" customWidth="true" hidden="false" outlineLevel="0" max="781" min="781" style="1" width="9.85"/>
    <col collapsed="false" customWidth="true" hidden="false" outlineLevel="0" max="782" min="782" style="1" width="8.29"/>
    <col collapsed="false" customWidth="true" hidden="false" outlineLevel="0" max="783" min="783" style="1" width="11.57"/>
    <col collapsed="false" customWidth="true" hidden="false" outlineLevel="0" max="784" min="784" style="1" width="10"/>
    <col collapsed="false" customWidth="true" hidden="false" outlineLevel="0" max="785" min="785" style="1" width="12.42"/>
    <col collapsed="false" customWidth="true" hidden="false" outlineLevel="0" max="786" min="786" style="1" width="10.99"/>
    <col collapsed="false" customWidth="false" hidden="false" outlineLevel="0" max="1022" min="787" style="1" width="8.86"/>
    <col collapsed="false" customWidth="true" hidden="false" outlineLevel="0" max="1023" min="1023" style="1" width="4.14"/>
    <col collapsed="false" customWidth="true" hidden="false" outlineLevel="0" max="1024" min="1024" style="1" width="30.43"/>
  </cols>
  <sheetData>
    <row r="1" s="3" customFormat="true" ht="12" hidden="false" customHeight="false" outlineLevel="0" collapsed="false">
      <c r="F1" s="4"/>
      <c r="G1" s="4"/>
      <c r="H1" s="4"/>
      <c r="T1" s="5" t="s">
        <v>0</v>
      </c>
    </row>
    <row r="2" s="3" customFormat="true" ht="12" hidden="false" customHeight="false" outlineLevel="0" collapsed="false">
      <c r="F2" s="4"/>
      <c r="G2" s="4"/>
      <c r="H2" s="4"/>
      <c r="T2" s="5" t="s">
        <v>1</v>
      </c>
    </row>
    <row r="3" s="6" customFormat="true" ht="11.25" hidden="false" customHeight="false" outlineLevel="0" collapsed="false"/>
    <row r="4" customFormat="false" ht="15.75" hidden="false" customHeight="true" outlineLevel="0" collapsed="false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customFormat="false" ht="15.75" hidden="false" customHeight="true" outlineLevel="0" collapsed="false">
      <c r="A5" s="7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customFormat="false" ht="15.75" hidden="false" customHeight="true" outlineLevel="0" collapsed="false">
      <c r="A6" s="8" t="s">
        <v>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="9" customFormat="true" ht="11.25" hidden="false" customHeight="false" outlineLevel="0" collapsed="false">
      <c r="R7" s="6"/>
      <c r="S7" s="6"/>
    </row>
    <row r="8" s="17" customFormat="true" ht="15.75" hidden="false" customHeight="true" outlineLevel="0" collapsed="false">
      <c r="A8" s="10" t="s">
        <v>5</v>
      </c>
      <c r="B8" s="10"/>
      <c r="C8" s="10"/>
      <c r="D8" s="10"/>
      <c r="E8" s="11" t="n">
        <f aca="false">T23</f>
        <v>1827140</v>
      </c>
      <c r="F8" s="11"/>
      <c r="G8" s="12" t="s">
        <v>6</v>
      </c>
      <c r="H8" s="12"/>
      <c r="I8" s="13"/>
      <c r="J8" s="14"/>
      <c r="K8" s="14"/>
      <c r="L8" s="14"/>
      <c r="M8" s="14"/>
      <c r="N8" s="14"/>
      <c r="O8" s="14"/>
      <c r="P8" s="13"/>
      <c r="Q8" s="13"/>
      <c r="R8" s="13"/>
      <c r="S8" s="15" t="s">
        <v>7</v>
      </c>
      <c r="T8" s="16"/>
    </row>
    <row r="9" s="6" customFormat="true" ht="11.25" hidden="false" customHeight="false" outlineLevel="0" collapsed="false">
      <c r="A9" s="18"/>
      <c r="B9" s="19"/>
      <c r="C9" s="18"/>
      <c r="D9" s="20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18"/>
      <c r="Q9" s="18"/>
      <c r="R9" s="18"/>
      <c r="S9" s="15" t="s">
        <v>8</v>
      </c>
      <c r="T9" s="22"/>
    </row>
    <row r="10" customFormat="false" ht="15" hidden="false" customHeight="true" outlineLevel="0" collapsed="false">
      <c r="A10" s="23" t="s">
        <v>9</v>
      </c>
      <c r="B10" s="23" t="s">
        <v>10</v>
      </c>
      <c r="C10" s="23" t="s">
        <v>11</v>
      </c>
      <c r="D10" s="23"/>
      <c r="E10" s="24" t="s">
        <v>12</v>
      </c>
      <c r="F10" s="24"/>
      <c r="G10" s="24" t="s">
        <v>13</v>
      </c>
      <c r="H10" s="24"/>
      <c r="I10" s="24" t="s">
        <v>14</v>
      </c>
      <c r="J10" s="24"/>
      <c r="K10" s="24" t="s">
        <v>15</v>
      </c>
      <c r="L10" s="24"/>
      <c r="M10" s="24" t="s">
        <v>16</v>
      </c>
      <c r="N10" s="24"/>
      <c r="O10" s="25" t="s">
        <v>17</v>
      </c>
      <c r="P10" s="23" t="s">
        <v>18</v>
      </c>
      <c r="Q10" s="23" t="s">
        <v>19</v>
      </c>
      <c r="R10" s="23" t="s">
        <v>20</v>
      </c>
      <c r="S10" s="23" t="s">
        <v>21</v>
      </c>
      <c r="T10" s="25" t="s">
        <v>22</v>
      </c>
    </row>
    <row r="11" customFormat="false" ht="27" hidden="false" customHeight="true" outlineLevel="0" collapsed="false">
      <c r="A11" s="23"/>
      <c r="B11" s="23"/>
      <c r="C11" s="23"/>
      <c r="D11" s="23"/>
      <c r="E11" s="26" t="s">
        <v>23</v>
      </c>
      <c r="F11" s="26"/>
      <c r="G11" s="26" t="s">
        <v>23</v>
      </c>
      <c r="H11" s="26"/>
      <c r="I11" s="26" t="s">
        <v>23</v>
      </c>
      <c r="J11" s="26"/>
      <c r="K11" s="27"/>
      <c r="L11" s="27"/>
      <c r="M11" s="27"/>
      <c r="N11" s="27"/>
      <c r="O11" s="25"/>
      <c r="P11" s="23"/>
      <c r="Q11" s="23"/>
      <c r="R11" s="23"/>
      <c r="S11" s="23"/>
      <c r="T11" s="25"/>
    </row>
    <row r="12" customFormat="false" ht="27" hidden="false" customHeight="true" outlineLevel="0" collapsed="false">
      <c r="A12" s="23"/>
      <c r="B12" s="23"/>
      <c r="C12" s="23" t="s">
        <v>24</v>
      </c>
      <c r="D12" s="28" t="s">
        <v>25</v>
      </c>
      <c r="E12" s="25" t="s">
        <v>26</v>
      </c>
      <c r="F12" s="25" t="s">
        <v>27</v>
      </c>
      <c r="G12" s="25" t="s">
        <v>26</v>
      </c>
      <c r="H12" s="25" t="s">
        <v>27</v>
      </c>
      <c r="I12" s="25" t="s">
        <v>26</v>
      </c>
      <c r="J12" s="25" t="s">
        <v>27</v>
      </c>
      <c r="K12" s="25" t="s">
        <v>26</v>
      </c>
      <c r="L12" s="25" t="s">
        <v>27</v>
      </c>
      <c r="M12" s="25" t="s">
        <v>26</v>
      </c>
      <c r="N12" s="25" t="s">
        <v>27</v>
      </c>
      <c r="O12" s="25"/>
      <c r="P12" s="23"/>
      <c r="Q12" s="23"/>
      <c r="R12" s="23"/>
      <c r="S12" s="23"/>
      <c r="T12" s="25"/>
    </row>
    <row r="13" customFormat="false" ht="48" hidden="false" customHeight="true" outlineLevel="0" collapsed="false">
      <c r="A13" s="23" t="n">
        <v>1</v>
      </c>
      <c r="B13" s="29" t="s">
        <v>28</v>
      </c>
      <c r="C13" s="30" t="s">
        <v>29</v>
      </c>
      <c r="D13" s="31" t="n">
        <v>31000</v>
      </c>
      <c r="E13" s="32" t="n">
        <v>58.75</v>
      </c>
      <c r="F13" s="33" t="n">
        <f aca="false">E13*D13</f>
        <v>1821250</v>
      </c>
      <c r="G13" s="32" t="n">
        <v>62.17</v>
      </c>
      <c r="H13" s="34" t="n">
        <f aca="false">G13*D13</f>
        <v>1927270</v>
      </c>
      <c r="I13" s="32" t="n">
        <v>55.9</v>
      </c>
      <c r="J13" s="35" t="n">
        <f aca="false">I13*D13</f>
        <v>1732900</v>
      </c>
      <c r="K13" s="36"/>
      <c r="L13" s="33"/>
      <c r="M13" s="33"/>
      <c r="N13" s="33"/>
      <c r="O13" s="37" t="n">
        <f aca="false">ROUND(AVERAGE(E13,G13,I13,K13,M13),2)</f>
        <v>58.94</v>
      </c>
      <c r="P13" s="38" t="n">
        <f aca="false">COUNTA(E13,G13,I13,K13,M13)</f>
        <v>3</v>
      </c>
      <c r="Q13" s="39" t="n">
        <f aca="false">SQRT((IF(E13&gt;0,POWER(E13-O13,2),0)+IF(G13&gt;0,POWER(G13-O13,2),0)+IF(I13&gt;0,POWER(I13-O13,2),0)+IF(K13&gt;0,POWER(K13-O13,2),0)+IF(M13&gt;0,POWER(M13-O13,2),0))/(P13-1))</f>
        <v>3.13931521195308</v>
      </c>
      <c r="R13" s="40" t="n">
        <f aca="false">Q13/O13*100</f>
        <v>5.32628980650336</v>
      </c>
      <c r="S13" s="40" t="str">
        <f aca="false">IF(R13&lt;33,$S$8,$S$9)</f>
        <v>ОДН</v>
      </c>
      <c r="T13" s="41" t="n">
        <f aca="false">D13*O13</f>
        <v>1827140</v>
      </c>
      <c r="AB13" s="42"/>
    </row>
    <row r="14" customFormat="false" ht="15" hidden="true" customHeight="true" outlineLevel="0" collapsed="false">
      <c r="A14" s="23" t="n">
        <v>2</v>
      </c>
      <c r="B14" s="43"/>
      <c r="C14" s="30"/>
      <c r="D14" s="28"/>
      <c r="E14" s="32" t="n">
        <v>2664001</v>
      </c>
      <c r="F14" s="33" t="n">
        <f aca="false">E14*D14</f>
        <v>0</v>
      </c>
      <c r="G14" s="32" t="n">
        <v>2484121.48</v>
      </c>
      <c r="H14" s="34" t="n">
        <f aca="false">G14*D14</f>
        <v>0</v>
      </c>
      <c r="I14" s="32" t="n">
        <v>2615556.32</v>
      </c>
      <c r="J14" s="35" t="n">
        <f aca="false">I14*D14</f>
        <v>0</v>
      </c>
      <c r="K14" s="36"/>
      <c r="L14" s="33"/>
      <c r="M14" s="33"/>
      <c r="N14" s="33"/>
      <c r="O14" s="37" t="n">
        <f aca="false">ROUND(AVERAGE(E14,G14,I14,K14,M14),2)</f>
        <v>2587892.93</v>
      </c>
      <c r="P14" s="38" t="n">
        <f aca="false">COUNTA(E14,G14,I14,K14,M14)</f>
        <v>3</v>
      </c>
      <c r="Q14" s="39" t="n">
        <f aca="false">SQRT((IF(E14&gt;0,POWER(E14-O14,2),0)+IF(G14&gt;0,POWER(G14-O14,2),0)+IF(I14&gt;0,POWER(I14-O14,2),0)+IF(K14&gt;0,POWER(K14-O14,2),0)+IF(M14&gt;0,POWER(M14-O14,2),0))/(P14-1))</f>
        <v>93075.8166779091</v>
      </c>
      <c r="R14" s="40" t="n">
        <f aca="false">Q14/O14*100</f>
        <v>3.59658684480077</v>
      </c>
      <c r="S14" s="40" t="str">
        <f aca="false">IF(R14&lt;33,$S$8,$S$9)</f>
        <v>ОДН</v>
      </c>
      <c r="T14" s="41" t="n">
        <f aca="false">D14*O14</f>
        <v>0</v>
      </c>
      <c r="U14" s="44"/>
    </row>
    <row r="15" customFormat="false" ht="15" hidden="true" customHeight="false" outlineLevel="0" collapsed="false">
      <c r="A15" s="23" t="n">
        <v>3</v>
      </c>
      <c r="B15" s="43"/>
      <c r="C15" s="30"/>
      <c r="D15" s="28"/>
      <c r="E15" s="32" t="n">
        <v>2664002</v>
      </c>
      <c r="F15" s="33" t="n">
        <f aca="false">E15*D15</f>
        <v>0</v>
      </c>
      <c r="G15" s="32" t="n">
        <v>2484122.48</v>
      </c>
      <c r="H15" s="34" t="n">
        <f aca="false">G15*D15</f>
        <v>0</v>
      </c>
      <c r="I15" s="32" t="n">
        <v>2615557.32</v>
      </c>
      <c r="J15" s="35" t="n">
        <f aca="false">I15*D15</f>
        <v>0</v>
      </c>
      <c r="K15" s="36"/>
      <c r="L15" s="33"/>
      <c r="M15" s="33"/>
      <c r="N15" s="33"/>
      <c r="O15" s="37" t="n">
        <f aca="false">ROUND(AVERAGE(E15,G15,I15,K15,M15),2)</f>
        <v>2587893.93</v>
      </c>
      <c r="P15" s="38" t="n">
        <f aca="false">COUNTA(E15,G15,I15,K15,M15)</f>
        <v>3</v>
      </c>
      <c r="Q15" s="39" t="n">
        <f aca="false">SQRT((IF(E15&gt;0,POWER(E15-O15,2),0)+IF(G15&gt;0,POWER(G15-O15,2),0)+IF(I15&gt;0,POWER(I15-O15,2),0)+IF(K15&gt;0,POWER(K15-O15,2),0)+IF(M15&gt;0,POWER(M15-O15,2),0))/(P15-1))</f>
        <v>93075.8166779091</v>
      </c>
      <c r="R15" s="40" t="n">
        <f aca="false">Q15/O15*100</f>
        <v>3.5965854550271</v>
      </c>
      <c r="S15" s="40" t="str">
        <f aca="false">IF(R15&lt;33,$S$8,$S$9)</f>
        <v>ОДН</v>
      </c>
      <c r="T15" s="41" t="n">
        <f aca="false">D15*O15</f>
        <v>0</v>
      </c>
      <c r="U15" s="44"/>
    </row>
    <row r="16" customFormat="false" ht="15" hidden="true" customHeight="false" outlineLevel="0" collapsed="false">
      <c r="A16" s="23" t="n">
        <v>4</v>
      </c>
      <c r="B16" s="43"/>
      <c r="C16" s="30"/>
      <c r="D16" s="28"/>
      <c r="E16" s="32" t="n">
        <v>2664003</v>
      </c>
      <c r="F16" s="33" t="n">
        <f aca="false">E16*D16</f>
        <v>0</v>
      </c>
      <c r="G16" s="32" t="n">
        <v>2484123.48</v>
      </c>
      <c r="H16" s="34" t="n">
        <f aca="false">G16*D16</f>
        <v>0</v>
      </c>
      <c r="I16" s="32" t="n">
        <v>2615558.32</v>
      </c>
      <c r="J16" s="35" t="n">
        <f aca="false">I16*D16</f>
        <v>0</v>
      </c>
      <c r="K16" s="36"/>
      <c r="L16" s="33"/>
      <c r="M16" s="33"/>
      <c r="N16" s="33"/>
      <c r="O16" s="37" t="n">
        <f aca="false">ROUND(AVERAGE(E16,G16,I16,K16,M16),2)</f>
        <v>2587894.93</v>
      </c>
      <c r="P16" s="38" t="n">
        <f aca="false">COUNTA(E16,G16,I16,K16,M16)</f>
        <v>3</v>
      </c>
      <c r="Q16" s="39" t="n">
        <f aca="false">SQRT((IF(E16&gt;0,POWER(E16-O16,2),0)+IF(G16&gt;0,POWER(G16-O16,2),0)+IF(I16&gt;0,POWER(I16-O16,2),0)+IF(K16&gt;0,POWER(K16-O16,2),0)+IF(M16&gt;0,POWER(M16-O16,2),0))/(P16-1))</f>
        <v>93075.8166779091</v>
      </c>
      <c r="R16" s="40" t="n">
        <f aca="false">Q16/O16*100</f>
        <v>3.5965840652545</v>
      </c>
      <c r="S16" s="40" t="str">
        <f aca="false">IF(R16&lt;33,$S$8,$S$9)</f>
        <v>ОДН</v>
      </c>
      <c r="T16" s="41" t="n">
        <f aca="false">D16*O16</f>
        <v>0</v>
      </c>
      <c r="U16" s="44"/>
    </row>
    <row r="17" customFormat="false" ht="15" hidden="true" customHeight="false" outlineLevel="0" collapsed="false">
      <c r="A17" s="23" t="n">
        <v>5</v>
      </c>
      <c r="B17" s="43"/>
      <c r="C17" s="30"/>
      <c r="D17" s="28"/>
      <c r="E17" s="32" t="n">
        <v>2664004</v>
      </c>
      <c r="F17" s="33" t="n">
        <f aca="false">E17*D17</f>
        <v>0</v>
      </c>
      <c r="G17" s="32" t="n">
        <v>2484124.48</v>
      </c>
      <c r="H17" s="34" t="n">
        <f aca="false">G17*D17</f>
        <v>0</v>
      </c>
      <c r="I17" s="32" t="n">
        <v>2615559.32</v>
      </c>
      <c r="J17" s="35" t="n">
        <f aca="false">I17*D17</f>
        <v>0</v>
      </c>
      <c r="K17" s="36"/>
      <c r="L17" s="33"/>
      <c r="M17" s="33"/>
      <c r="N17" s="33"/>
      <c r="O17" s="37" t="n">
        <f aca="false">ROUND(AVERAGE(E17,G17,I17,K17,M17),2)</f>
        <v>2587895.93</v>
      </c>
      <c r="P17" s="38" t="n">
        <f aca="false">COUNTA(E17,G17,I17,K17,M17)</f>
        <v>3</v>
      </c>
      <c r="Q17" s="39" t="n">
        <f aca="false">SQRT((IF(E17&gt;0,POWER(E17-O17,2),0)+IF(G17&gt;0,POWER(G17-O17,2),0)+IF(I17&gt;0,POWER(I17-O17,2),0)+IF(K17&gt;0,POWER(K17-O17,2),0)+IF(M17&gt;0,POWER(M17-O17,2),0))/(P17-1))</f>
        <v>93075.8166779091</v>
      </c>
      <c r="R17" s="40" t="n">
        <f aca="false">Q17/O17*100</f>
        <v>3.59658267548298</v>
      </c>
      <c r="S17" s="40" t="str">
        <f aca="false">IF(R17&lt;33,$S$8,$S$9)</f>
        <v>ОДН</v>
      </c>
      <c r="T17" s="41" t="n">
        <f aca="false">D17*O17</f>
        <v>0</v>
      </c>
      <c r="U17" s="44"/>
    </row>
    <row r="18" customFormat="false" ht="15" hidden="true" customHeight="false" outlineLevel="0" collapsed="false">
      <c r="A18" s="23" t="n">
        <v>6</v>
      </c>
      <c r="B18" s="43"/>
      <c r="C18" s="30"/>
      <c r="D18" s="28"/>
      <c r="E18" s="32" t="n">
        <v>2664005</v>
      </c>
      <c r="F18" s="33" t="n">
        <f aca="false">E18*D18</f>
        <v>0</v>
      </c>
      <c r="G18" s="32" t="n">
        <v>2484125.48</v>
      </c>
      <c r="H18" s="34" t="n">
        <f aca="false">G18*D18</f>
        <v>0</v>
      </c>
      <c r="I18" s="32" t="n">
        <v>2615560.32</v>
      </c>
      <c r="J18" s="35" t="n">
        <f aca="false">I18*D18</f>
        <v>0</v>
      </c>
      <c r="K18" s="36"/>
      <c r="L18" s="33"/>
      <c r="M18" s="33"/>
      <c r="N18" s="33"/>
      <c r="O18" s="37" t="n">
        <f aca="false">ROUND(AVERAGE(E18,G18,I18,K18,M18),2)</f>
        <v>2587896.93</v>
      </c>
      <c r="P18" s="38" t="n">
        <f aca="false">COUNTA(E18,G18,I18,K18,M18)</f>
        <v>3</v>
      </c>
      <c r="Q18" s="39" t="n">
        <f aca="false">SQRT((IF(E18&gt;0,POWER(E18-O18,2),0)+IF(G18&gt;0,POWER(G18-O18,2),0)+IF(I18&gt;0,POWER(I18-O18,2),0)+IF(K18&gt;0,POWER(K18-O18,2),0)+IF(M18&gt;0,POWER(M18-O18,2),0))/(P18-1))</f>
        <v>93075.8166779091</v>
      </c>
      <c r="R18" s="40" t="n">
        <f aca="false">Q18/O18*100</f>
        <v>3.59658128571253</v>
      </c>
      <c r="S18" s="40" t="str">
        <f aca="false">IF(R18&lt;33,$S$8,$S$9)</f>
        <v>ОДН</v>
      </c>
      <c r="T18" s="41" t="n">
        <f aca="false">D18*O18</f>
        <v>0</v>
      </c>
      <c r="U18" s="44"/>
    </row>
    <row r="19" customFormat="false" ht="15" hidden="true" customHeight="false" outlineLevel="0" collapsed="false">
      <c r="A19" s="23"/>
      <c r="B19" s="43"/>
      <c r="C19" s="30"/>
      <c r="D19" s="28"/>
      <c r="E19" s="32" t="n">
        <v>2664006</v>
      </c>
      <c r="F19" s="33" t="n">
        <f aca="false">E19*D19</f>
        <v>0</v>
      </c>
      <c r="G19" s="32" t="n">
        <v>2484126.48</v>
      </c>
      <c r="H19" s="34" t="n">
        <f aca="false">G19*D19</f>
        <v>0</v>
      </c>
      <c r="I19" s="32" t="n">
        <v>2615561.32</v>
      </c>
      <c r="J19" s="35" t="n">
        <f aca="false">I19*D19</f>
        <v>0</v>
      </c>
      <c r="K19" s="36"/>
      <c r="L19" s="33"/>
      <c r="M19" s="33"/>
      <c r="N19" s="33"/>
      <c r="O19" s="37" t="n">
        <f aca="false">ROUND(AVERAGE(E19,G19,I19,K19,M19),2)</f>
        <v>2587897.93</v>
      </c>
      <c r="P19" s="38" t="n">
        <f aca="false">COUNTA(E19,G19,I19,K19,M19)</f>
        <v>3</v>
      </c>
      <c r="Q19" s="39" t="n">
        <f aca="false">SQRT((IF(E19&gt;0,POWER(E19-O19,2),0)+IF(G19&gt;0,POWER(G19-O19,2),0)+IF(I19&gt;0,POWER(I19-O19,2),0)+IF(K19&gt;0,POWER(K19-O19,2),0)+IF(M19&gt;0,POWER(M19-O19,2),0))/(P19-1))</f>
        <v>93075.8166779091</v>
      </c>
      <c r="R19" s="40" t="n">
        <f aca="false">Q19/O19*100</f>
        <v>3.59657989594316</v>
      </c>
      <c r="S19" s="40" t="str">
        <f aca="false">IF(R19&lt;33,$S$8,$S$9)</f>
        <v>ОДН</v>
      </c>
      <c r="T19" s="41" t="n">
        <f aca="false">D19*O19</f>
        <v>0</v>
      </c>
      <c r="U19" s="44"/>
    </row>
    <row r="20" customFormat="false" ht="15" hidden="true" customHeight="false" outlineLevel="0" collapsed="false">
      <c r="A20" s="23"/>
      <c r="B20" s="43"/>
      <c r="C20" s="30"/>
      <c r="D20" s="28"/>
      <c r="E20" s="32" t="n">
        <v>2664007</v>
      </c>
      <c r="F20" s="33" t="n">
        <f aca="false">E20*D20</f>
        <v>0</v>
      </c>
      <c r="G20" s="32" t="n">
        <v>2484127.48</v>
      </c>
      <c r="H20" s="34" t="n">
        <f aca="false">G20*D20</f>
        <v>0</v>
      </c>
      <c r="I20" s="32" t="n">
        <v>2615562.32</v>
      </c>
      <c r="J20" s="35" t="n">
        <f aca="false">I20*D20</f>
        <v>0</v>
      </c>
      <c r="K20" s="36"/>
      <c r="L20" s="33"/>
      <c r="M20" s="33"/>
      <c r="N20" s="33"/>
      <c r="O20" s="37" t="n">
        <f aca="false">ROUND(AVERAGE(E20,G20,I20,K20,M20),2)</f>
        <v>2587898.93</v>
      </c>
      <c r="P20" s="38" t="n">
        <f aca="false">COUNTA(E20,G20,I20,K20,M20)</f>
        <v>3</v>
      </c>
      <c r="Q20" s="39" t="n">
        <f aca="false">SQRT((IF(E20&gt;0,POWER(E20-O20,2),0)+IF(G20&gt;0,POWER(G20-O20,2),0)+IF(I20&gt;0,POWER(I20-O20,2),0)+IF(K20&gt;0,POWER(K20-O20,2),0)+IF(M20&gt;0,POWER(M20-O20,2),0))/(P20-1))</f>
        <v>93075.8166779091</v>
      </c>
      <c r="R20" s="40" t="n">
        <f aca="false">Q20/O20*100</f>
        <v>3.59657850617486</v>
      </c>
      <c r="S20" s="40" t="str">
        <f aca="false">IF(R20&lt;33,$S$8,$S$9)</f>
        <v>ОДН</v>
      </c>
      <c r="T20" s="41" t="n">
        <f aca="false">D20*O20</f>
        <v>0</v>
      </c>
      <c r="U20" s="44"/>
    </row>
    <row r="21" customFormat="false" ht="15" hidden="true" customHeight="false" outlineLevel="0" collapsed="false">
      <c r="A21" s="23"/>
      <c r="B21" s="43"/>
      <c r="C21" s="30"/>
      <c r="D21" s="28"/>
      <c r="E21" s="32" t="n">
        <v>2664008</v>
      </c>
      <c r="F21" s="33" t="n">
        <f aca="false">E21*D21</f>
        <v>0</v>
      </c>
      <c r="G21" s="32" t="n">
        <v>2484128.48</v>
      </c>
      <c r="H21" s="34" t="n">
        <f aca="false">G21*D21</f>
        <v>0</v>
      </c>
      <c r="I21" s="32" t="n">
        <v>2615563.32</v>
      </c>
      <c r="J21" s="35" t="n">
        <f aca="false">I21*D21</f>
        <v>0</v>
      </c>
      <c r="K21" s="36"/>
      <c r="L21" s="33"/>
      <c r="M21" s="33"/>
      <c r="N21" s="33"/>
      <c r="O21" s="37" t="n">
        <f aca="false">ROUND(AVERAGE(E21,G21,I21,K21,M21),2)</f>
        <v>2587899.93</v>
      </c>
      <c r="P21" s="38" t="n">
        <f aca="false">COUNTA(E21,G21,I21,K21,M21)</f>
        <v>3</v>
      </c>
      <c r="Q21" s="39" t="n">
        <f aca="false">SQRT((IF(E21&gt;0,POWER(E21-O21,2),0)+IF(G21&gt;0,POWER(G21-O21,2),0)+IF(I21&gt;0,POWER(I21-O21,2),0)+IF(K21&gt;0,POWER(K21-O21,2),0)+IF(M21&gt;0,POWER(M21-O21,2),0))/(P21-1))</f>
        <v>93075.8166779091</v>
      </c>
      <c r="R21" s="40" t="n">
        <f aca="false">Q21/O21*100</f>
        <v>3.59657711640763</v>
      </c>
      <c r="S21" s="40" t="str">
        <f aca="false">IF(R21&lt;33,$S$8,$S$9)</f>
        <v>ОДН</v>
      </c>
      <c r="T21" s="41" t="n">
        <f aca="false">D21*O21</f>
        <v>0</v>
      </c>
      <c r="U21" s="44"/>
    </row>
    <row r="22" customFormat="false" ht="15" hidden="true" customHeight="false" outlineLevel="0" collapsed="false">
      <c r="A22" s="23"/>
      <c r="B22" s="43"/>
      <c r="C22" s="30"/>
      <c r="D22" s="28"/>
      <c r="E22" s="32" t="n">
        <v>2664009</v>
      </c>
      <c r="F22" s="33" t="n">
        <f aca="false">E22*D22</f>
        <v>0</v>
      </c>
      <c r="G22" s="32" t="n">
        <v>2484129.48</v>
      </c>
      <c r="H22" s="34" t="n">
        <f aca="false">G22*D22</f>
        <v>0</v>
      </c>
      <c r="I22" s="32" t="n">
        <v>2615564.32</v>
      </c>
      <c r="J22" s="35" t="n">
        <f aca="false">I22*D22</f>
        <v>0</v>
      </c>
      <c r="K22" s="36"/>
      <c r="L22" s="33"/>
      <c r="M22" s="33"/>
      <c r="N22" s="33"/>
      <c r="O22" s="37" t="n">
        <f aca="false">ROUND(AVERAGE(E22,G22,I22,K22,M22),2)</f>
        <v>2587900.93</v>
      </c>
      <c r="P22" s="38" t="n">
        <f aca="false">COUNTA(E22,G22,I22,K22,M22)</f>
        <v>3</v>
      </c>
      <c r="Q22" s="39" t="n">
        <f aca="false">SQRT((IF(E22&gt;0,POWER(E22-O22,2),0)+IF(G22&gt;0,POWER(G22-O22,2),0)+IF(I22&gt;0,POWER(I22-O22,2),0)+IF(K22&gt;0,POWER(K22-O22,2),0)+IF(M22&gt;0,POWER(M22-O22,2),0))/(P22-1))</f>
        <v>93075.8166779091</v>
      </c>
      <c r="R22" s="40" t="n">
        <f aca="false">Q22/O22*100</f>
        <v>3.59657572664148</v>
      </c>
      <c r="S22" s="40" t="str">
        <f aca="false">IF(R22&lt;33,$S$8,$S$9)</f>
        <v>ОДН</v>
      </c>
      <c r="T22" s="41" t="n">
        <f aca="false">D22*O22</f>
        <v>0</v>
      </c>
      <c r="U22" s="44"/>
    </row>
    <row r="23" s="52" customFormat="true" ht="27.75" hidden="false" customHeight="true" outlineLevel="0" collapsed="false">
      <c r="A23" s="45" t="s">
        <v>30</v>
      </c>
      <c r="B23" s="45"/>
      <c r="C23" s="46"/>
      <c r="D23" s="47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9" t="n">
        <f aca="false">T13</f>
        <v>1827140</v>
      </c>
      <c r="U23" s="50"/>
      <c r="V23" s="51"/>
      <c r="AB23" s="53"/>
    </row>
    <row r="24" s="55" customFormat="true" ht="15" hidden="false" customHeight="false" outlineLevel="0" collapsed="false">
      <c r="A24" s="54"/>
      <c r="Q24" s="56"/>
    </row>
    <row r="25" customFormat="false" ht="33.75" hidden="true" customHeight="true" outlineLevel="0" collapsed="false">
      <c r="A25" s="57" t="s">
        <v>31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</row>
    <row r="26" customFormat="false" ht="52.5" hidden="false" customHeight="true" outlineLevel="0" collapsed="false">
      <c r="A26" s="58" t="s">
        <v>32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</row>
    <row r="27" customFormat="false" ht="100.5" hidden="false" customHeight="true" outlineLevel="0" collapsed="false">
      <c r="A27" s="59" t="s">
        <v>33</v>
      </c>
      <c r="B27" s="59"/>
      <c r="C27" s="59" t="s">
        <v>34</v>
      </c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</row>
    <row r="28" customFormat="false" ht="57.75" hidden="false" customHeight="true" outlineLevel="0" collapsed="false">
      <c r="A28" s="59" t="s">
        <v>35</v>
      </c>
      <c r="B28" s="59"/>
      <c r="C28" s="59" t="s">
        <v>36</v>
      </c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</row>
    <row r="29" customFormat="false" ht="44.25" hidden="false" customHeight="true" outlineLevel="0" collapsed="false">
      <c r="A29" s="59" t="s">
        <v>19</v>
      </c>
      <c r="B29" s="59"/>
      <c r="C29" s="59" t="s">
        <v>37</v>
      </c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</row>
    <row r="30" customFormat="false" ht="15" hidden="false" customHeight="false" outlineLevel="0" collapsed="false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</row>
    <row r="31" customFormat="false" ht="15" hidden="false" customHeight="false" outlineLevel="0" collapsed="false">
      <c r="B31" s="61"/>
      <c r="C31" s="61"/>
      <c r="D31" s="62"/>
      <c r="E31" s="63"/>
      <c r="F31" s="64"/>
      <c r="G31" s="63"/>
      <c r="H31" s="63"/>
      <c r="I31" s="63"/>
      <c r="J31" s="63"/>
      <c r="K31" s="63"/>
      <c r="L31" s="63"/>
      <c r="M31" s="63"/>
      <c r="N31" s="63"/>
      <c r="O31" s="63"/>
      <c r="P31" s="65"/>
      <c r="Q31" s="63"/>
      <c r="R31" s="63"/>
      <c r="S31" s="63"/>
      <c r="T31" s="63"/>
    </row>
  </sheetData>
  <mergeCells count="34">
    <mergeCell ref="A4:T4"/>
    <mergeCell ref="A5:T5"/>
    <mergeCell ref="A6:T6"/>
    <mergeCell ref="A8:D8"/>
    <mergeCell ref="E8:F8"/>
    <mergeCell ref="G8:H8"/>
    <mergeCell ref="A10:A12"/>
    <mergeCell ref="B10:B12"/>
    <mergeCell ref="C10:D11"/>
    <mergeCell ref="E10:F10"/>
    <mergeCell ref="G10:H10"/>
    <mergeCell ref="I10:J10"/>
    <mergeCell ref="K10:L10"/>
    <mergeCell ref="M10:N10"/>
    <mergeCell ref="O10:O12"/>
    <mergeCell ref="P10:P12"/>
    <mergeCell ref="Q10:Q12"/>
    <mergeCell ref="R10:R12"/>
    <mergeCell ref="S10:S12"/>
    <mergeCell ref="T10:T12"/>
    <mergeCell ref="E11:F11"/>
    <mergeCell ref="G11:H11"/>
    <mergeCell ref="I11:J11"/>
    <mergeCell ref="K11:L11"/>
    <mergeCell ref="M11:N11"/>
    <mergeCell ref="A23:B23"/>
    <mergeCell ref="A25:T25"/>
    <mergeCell ref="A26:T26"/>
    <mergeCell ref="A27:B27"/>
    <mergeCell ref="C27:T27"/>
    <mergeCell ref="A28:B28"/>
    <mergeCell ref="C28:T28"/>
    <mergeCell ref="A29:B29"/>
    <mergeCell ref="C29:T2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LibreOffice/7.1.5.2$Windows_X86_64 LibreOffice_project/85f04e9f809797b8199d13c421bd8a2b025d52b5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2021-01-18T05:46:41Z</dcterms:created>
  <dc:creator>Бобырь Ольга Тимофеевна</dc:creator>
  <dc:description/>
  <dc:language>ru-RU</dc:language>
  <cp:lastModifiedBy>RePack by Diakov</cp:lastModifiedBy>
  <dcterms:modified xsi:type="dcterms:W3CDTF">2024-03-04T09:48:10Z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