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0\общий обмен\СОТРУДНИКИ\МИРОШНИЧЕНКО\ЗАКУПКИ-ТЕНДЕРЫ\2024\ОХРАНА 2025\"/>
    </mc:Choice>
  </mc:AlternateContent>
  <xr:revisionPtr revIDLastSave="0" documentId="13_ncr:1_{E7D0C567-85A6-4C06-81B9-E8C0DF3C3488}" xr6:coauthVersionLast="37" xr6:coauthVersionMax="37" xr10:uidLastSave="{00000000-0000-0000-0000-000000000000}"/>
  <bookViews>
    <workbookView xWindow="0" yWindow="0" windowWidth="28800" windowHeight="11325" xr2:uid="{35A023F3-B8EB-4E8D-B6D6-33C08A7B7C62}"/>
  </bookViews>
  <sheets>
    <sheet name="2025 (для договора)" sheetId="1" r:id="rId1"/>
  </sheets>
  <definedNames>
    <definedName name="_xlnm.Print_Area" localSheetId="0">'2025 (для договора)'!$A$1:$N$29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27" i="1" s="1"/>
  <c r="I27" i="1" s="1"/>
  <c r="E26" i="1"/>
  <c r="G26" i="1" s="1"/>
  <c r="I26" i="1" s="1"/>
  <c r="G25" i="1"/>
  <c r="I25" i="1" s="1"/>
  <c r="E25" i="1"/>
  <c r="E24" i="1"/>
  <c r="G24" i="1" s="1"/>
  <c r="I24" i="1" s="1"/>
  <c r="J23" i="1"/>
  <c r="E23" i="1"/>
  <c r="G23" i="1" s="1"/>
  <c r="E22" i="1"/>
  <c r="G22" i="1" s="1"/>
  <c r="I22" i="1" s="1"/>
  <c r="E21" i="1"/>
  <c r="G21" i="1" s="1"/>
  <c r="I21" i="1" s="1"/>
  <c r="G20" i="1"/>
  <c r="I20" i="1" s="1"/>
  <c r="E20" i="1"/>
  <c r="E19" i="1"/>
  <c r="E28" i="1" s="1"/>
  <c r="G16" i="1"/>
  <c r="I16" i="1" s="1"/>
  <c r="E16" i="1"/>
  <c r="E15" i="1"/>
  <c r="G15" i="1" s="1"/>
  <c r="I15" i="1" s="1"/>
  <c r="G14" i="1"/>
  <c r="I14" i="1" s="1"/>
  <c r="E14" i="1"/>
  <c r="E13" i="1"/>
  <c r="G13" i="1" s="1"/>
  <c r="I13" i="1" s="1"/>
  <c r="G12" i="1"/>
  <c r="I12" i="1" s="1"/>
  <c r="E12" i="1"/>
  <c r="E11" i="1"/>
  <c r="G11" i="1" s="1"/>
  <c r="I11" i="1" s="1"/>
  <c r="G10" i="1"/>
  <c r="I10" i="1" s="1"/>
  <c r="E10" i="1"/>
  <c r="E9" i="1"/>
  <c r="G9" i="1" s="1"/>
  <c r="I9" i="1" s="1"/>
  <c r="G8" i="1"/>
  <c r="E8" i="1"/>
  <c r="E7" i="1"/>
  <c r="G7" i="1" s="1"/>
  <c r="I7" i="1" s="1"/>
  <c r="I6" i="1"/>
  <c r="J7" i="1" s="1"/>
  <c r="G6" i="1"/>
  <c r="E6" i="1"/>
  <c r="G5" i="1"/>
  <c r="I5" i="1" s="1"/>
  <c r="E5" i="1"/>
  <c r="J8" i="1" l="1"/>
  <c r="N7" i="1"/>
  <c r="I23" i="1"/>
  <c r="N10" i="1" s="1"/>
  <c r="G28" i="1"/>
  <c r="G29" i="1" s="1"/>
  <c r="J15" i="1"/>
  <c r="N14" i="1"/>
  <c r="J16" i="1"/>
  <c r="N15" i="1"/>
  <c r="J11" i="1"/>
  <c r="N13" i="1"/>
  <c r="J14" i="1"/>
  <c r="J10" i="1"/>
  <c r="N9" i="1"/>
  <c r="J13" i="1"/>
  <c r="N12" i="1"/>
  <c r="G17" i="1"/>
  <c r="J12" i="1"/>
  <c r="N11" i="1"/>
  <c r="E17" i="1"/>
  <c r="N6" i="1"/>
  <c r="I8" i="1"/>
  <c r="G19" i="1"/>
  <c r="I19" i="1" s="1"/>
  <c r="J9" i="1" l="1"/>
  <c r="N8" i="1"/>
  <c r="I17" i="1"/>
  <c r="I28" i="1"/>
  <c r="N5" i="1"/>
  <c r="J6" i="1"/>
  <c r="J17" i="1" s="1"/>
  <c r="E29" i="1"/>
  <c r="M31" i="1"/>
  <c r="M32" i="1" s="1"/>
  <c r="M29" i="1" l="1"/>
  <c r="O29" i="1" s="1"/>
  <c r="I29" i="1"/>
  <c r="M33" i="1" s="1"/>
  <c r="M30" i="1"/>
  <c r="N16" i="1"/>
</calcChain>
</file>

<file path=xl/sharedStrings.xml><?xml version="1.0" encoding="utf-8"?>
<sst xmlns="http://schemas.openxmlformats.org/spreadsheetml/2006/main" count="41" uniqueCount="40">
  <si>
    <t>Приложение № 1</t>
  </si>
  <si>
    <t>Расчет стоимости охранных услуг МАУ "ЗОЛ "Медная горка" на 2025 г.</t>
  </si>
  <si>
    <t>Дата начала</t>
  </si>
  <si>
    <t>Дата окончания</t>
  </si>
  <si>
    <t>Количество смен</t>
  </si>
  <si>
    <t>Количество часов в смене</t>
  </si>
  <si>
    <t>Количество человеко/часов</t>
  </si>
  <si>
    <t>Стоимость человека/часа, с НДС</t>
  </si>
  <si>
    <t>Сумма на 1 охранника</t>
  </si>
  <si>
    <t>Количество охранников</t>
  </si>
  <si>
    <t>Сумма на месяц</t>
  </si>
  <si>
    <t>График перечислений</t>
  </si>
  <si>
    <t>Расчет стоимости охранных услуг на период с 01 января 2025 года по 31 декабря 2025 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</si>
  <si>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</si>
  <si>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</si>
  <si>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</si>
  <si>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</si>
  <si>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</si>
  <si>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</si>
  <si>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</si>
  <si>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</si>
  <si>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</si>
  <si>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</si>
  <si>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</si>
  <si>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</si>
  <si>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</si>
  <si>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Расчет стоимости усиления дополнительным охранником на период проведения смен в лагере</t>
  </si>
  <si>
    <t>январь смена</t>
  </si>
  <si>
    <t>февраль смена</t>
  </si>
  <si>
    <t>март смена</t>
  </si>
  <si>
    <t>25.05.25-31.05.25</t>
  </si>
  <si>
    <t>01.06.25-30.06.25</t>
  </si>
  <si>
    <t>01.07.25-31.07.25</t>
  </si>
  <si>
    <t>01.08.25-31.08.25</t>
  </si>
  <si>
    <t>01.09.25-06.09.25</t>
  </si>
  <si>
    <t>25.10.25-31.10.25</t>
  </si>
  <si>
    <t>выделено</t>
  </si>
  <si>
    <t>необходимо еще</t>
  </si>
  <si>
    <t>Всего на 2025 год</t>
  </si>
  <si>
    <t>244,00 руб. * - минимальная стоимость по трем коммерческим предложениям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</si>
</sst>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4" fontId="0" fillId="0" borderId="2" xfId="0" applyNumberFormat="1" applyBorder="1"/>
    <xf numFmtId="4" fontId="0" fillId="2" borderId="0" xfId="0" applyNumberFormat="1" applyFill="1"/>
    <xf numFmtId="4" fontId="0" fillId="0" borderId="0" xfId="0" applyNumberFormat="1"/>
    <xf numFmtId="14" fontId="1" fillId="0" borderId="0" xfId="0" applyNumberFormat="1" applyFont="1"/>
    <xf numFmtId="0" fontId="1" fillId="0" borderId="0" xfId="0" applyFont="1"/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Fill="1" applyBorder="1" applyAlignment="1">
      <alignment horizontal="center"/>
    </xf>
    <xf numFmtId="14" fontId="1" fillId="2" borderId="2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14" fontId="1" fillId="0" borderId="2" xfId="0" applyNumberFormat="1" applyFont="1" applyBorder="1"/>
    <xf numFmtId="14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2" borderId="3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F7DE-C4AC-4789-AA1B-1C93AFD50EF7}">
  <sheetPr>
    <pageSetUpPr fitToPage="1"/>
  </sheetPr>
  <dimension ref="A1:O33"/>
  <sheetViews>
    <sheetView tabSelected="1" workbookViewId="0">
      <selection activeCell="S29" sqref="S29"/>
    </sheetView>
  </sheetViews>
  <sheetFormatPr defaultRowHeight="15" x14ac:dyDescent="0.25"/>
  <cols>
    <col min="1" max="1" width="11" customWidth="1"/>
    <col min="2" max="2" width="15" customWidth="1"/>
    <col min="6" max="6" width="10.5703125" customWidth="1"/>
    <col min="7" max="7" width="18.5703125" customWidth="1"/>
    <col min="9" max="9" width="15.28515625" customWidth="1"/>
    <col min="10" max="10" width="13.5703125" hidden="1" customWidth="1"/>
    <col min="11" max="11" width="10.85546875" hidden="1" customWidth="1"/>
    <col min="13" max="13" width="14.140625" hidden="1" customWidth="1"/>
    <col min="14" max="14" width="11.42578125" hidden="1" customWidth="1"/>
    <col min="15" max="15" width="16.5703125" hidden="1" customWidth="1"/>
  </cols>
  <sheetData>
    <row r="1" spans="1:14" x14ac:dyDescent="0.25">
      <c r="A1" s="5"/>
      <c r="B1" s="6"/>
      <c r="C1" s="6"/>
      <c r="D1" s="6"/>
      <c r="E1" s="6"/>
      <c r="F1" s="6"/>
      <c r="G1" s="30" t="s">
        <v>0</v>
      </c>
      <c r="H1" s="30"/>
      <c r="I1" s="30"/>
      <c r="J1" s="6"/>
      <c r="K1" s="6"/>
    </row>
    <row r="2" spans="1:14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6"/>
      <c r="K2" s="6"/>
    </row>
    <row r="3" spans="1:14" ht="33.75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10"/>
    </row>
    <row r="4" spans="1:14" x14ac:dyDescent="0.25">
      <c r="A4" s="33" t="s">
        <v>12</v>
      </c>
      <c r="B4" s="34"/>
      <c r="C4" s="34"/>
      <c r="D4" s="34"/>
      <c r="E4" s="34"/>
      <c r="F4" s="34"/>
      <c r="G4" s="34"/>
      <c r="H4" s="34"/>
      <c r="I4" s="35"/>
      <c r="J4" s="10"/>
      <c r="K4" s="10"/>
      <c r="M4" s="1" t="s">
        <v>13</v>
      </c>
      <c r="N4" s="1"/>
    </row>
    <row r="5" spans="1:14" x14ac:dyDescent="0.25">
      <c r="A5" s="11">
        <v>45658</v>
      </c>
      <c r="B5" s="11">
        <v>45688</v>
      </c>
      <c r="C5" s="12">
        <v>31</v>
      </c>
      <c r="D5" s="12">
        <v>24</v>
      </c>
      <c r="E5" s="12">
        <f>C5*D5</f>
        <v>744</v>
      </c>
      <c r="F5" s="13">
        <v>244</v>
      </c>
      <c r="G5" s="14">
        <f t="shared" ref="G5:G7" si="0">E5*F5</f>
        <v>181536</v>
      </c>
      <c r="H5" s="12">
        <v>2</v>
      </c>
      <c r="I5" s="14">
        <f t="shared" ref="I5:I7" si="1">G5*H5</f>
        <v>363072</v>
      </c>
      <c r="J5" s="10"/>
      <c r="K5" s="10"/>
      <c r="M5" s="1" t="s">
        <v>14</v>
      </c>
      <c r="N5" s="2">
        <f>I5+I19</f>
        <v>398208</v>
      </c>
    </row>
    <row r="6" spans="1:14" x14ac:dyDescent="0.25">
      <c r="A6" s="11">
        <v>45689</v>
      </c>
      <c r="B6" s="11">
        <v>45716</v>
      </c>
      <c r="C6" s="12">
        <v>28</v>
      </c>
      <c r="D6" s="12">
        <v>24</v>
      </c>
      <c r="E6" s="12">
        <f t="shared" ref="E6:E7" si="2">C6*D6</f>
        <v>672</v>
      </c>
      <c r="F6" s="13">
        <v>244</v>
      </c>
      <c r="G6" s="14">
        <f t="shared" si="0"/>
        <v>163968</v>
      </c>
      <c r="H6" s="12">
        <v>2</v>
      </c>
      <c r="I6" s="14">
        <f t="shared" si="1"/>
        <v>327936</v>
      </c>
      <c r="J6" s="15">
        <f>I5+I19</f>
        <v>398208</v>
      </c>
      <c r="K6" s="10"/>
      <c r="M6" s="1" t="s">
        <v>15</v>
      </c>
      <c r="N6" s="2">
        <f>I6+I20</f>
        <v>398208</v>
      </c>
    </row>
    <row r="7" spans="1:14" x14ac:dyDescent="0.25">
      <c r="A7" s="11">
        <v>45717</v>
      </c>
      <c r="B7" s="11">
        <v>45747</v>
      </c>
      <c r="C7" s="12">
        <v>31</v>
      </c>
      <c r="D7" s="12">
        <v>24</v>
      </c>
      <c r="E7" s="12">
        <f t="shared" si="2"/>
        <v>744</v>
      </c>
      <c r="F7" s="13">
        <v>244</v>
      </c>
      <c r="G7" s="14">
        <f t="shared" si="0"/>
        <v>181536</v>
      </c>
      <c r="H7" s="12">
        <v>2</v>
      </c>
      <c r="I7" s="14">
        <f t="shared" si="1"/>
        <v>363072</v>
      </c>
      <c r="J7" s="15">
        <f>I6+I20</f>
        <v>398208</v>
      </c>
      <c r="K7" s="10"/>
      <c r="M7" s="1" t="s">
        <v>16</v>
      </c>
      <c r="N7" s="2">
        <f>I7+I21</f>
        <v>398208</v>
      </c>
    </row>
    <row r="8" spans="1:14" x14ac:dyDescent="0.25">
      <c r="A8" s="11">
        <v>45748</v>
      </c>
      <c r="B8" s="11">
        <v>45777</v>
      </c>
      <c r="C8" s="12">
        <v>30</v>
      </c>
      <c r="D8" s="12">
        <v>24</v>
      </c>
      <c r="E8" s="12">
        <f>C8*D8</f>
        <v>720</v>
      </c>
      <c r="F8" s="13">
        <v>244</v>
      </c>
      <c r="G8" s="14">
        <f>E8*F8</f>
        <v>175680</v>
      </c>
      <c r="H8" s="12">
        <v>2</v>
      </c>
      <c r="I8" s="14">
        <f>G8*H8</f>
        <v>351360</v>
      </c>
      <c r="J8" s="15">
        <f>I7+I21</f>
        <v>398208</v>
      </c>
      <c r="K8" s="10"/>
      <c r="M8" s="1" t="s">
        <v>17</v>
      </c>
      <c r="N8" s="2">
        <f>I8</f>
        <v>351360</v>
      </c>
    </row>
    <row r="9" spans="1:14" x14ac:dyDescent="0.25">
      <c r="A9" s="11">
        <v>45778</v>
      </c>
      <c r="B9" s="11">
        <v>45808</v>
      </c>
      <c r="C9" s="12">
        <v>31</v>
      </c>
      <c r="D9" s="12">
        <v>24</v>
      </c>
      <c r="E9" s="12">
        <f>C9*D9</f>
        <v>744</v>
      </c>
      <c r="F9" s="13">
        <v>244</v>
      </c>
      <c r="G9" s="14">
        <f t="shared" ref="G9:G16" si="3">E9*F9</f>
        <v>181536</v>
      </c>
      <c r="H9" s="12">
        <v>2</v>
      </c>
      <c r="I9" s="14">
        <f t="shared" ref="I9:I16" si="4">G9*H9</f>
        <v>363072</v>
      </c>
      <c r="J9" s="15">
        <f>I8</f>
        <v>351360</v>
      </c>
      <c r="K9" s="10"/>
      <c r="M9" s="1" t="s">
        <v>18</v>
      </c>
      <c r="N9" s="2">
        <f t="shared" ref="N9:N14" si="5">I9+I22</f>
        <v>398208</v>
      </c>
    </row>
    <row r="10" spans="1:14" x14ac:dyDescent="0.25">
      <c r="A10" s="11">
        <v>45809</v>
      </c>
      <c r="B10" s="11">
        <v>45838</v>
      </c>
      <c r="C10" s="12">
        <v>30</v>
      </c>
      <c r="D10" s="12">
        <v>24</v>
      </c>
      <c r="E10" s="12">
        <f t="shared" ref="E10:E16" si="6">C10*D10</f>
        <v>720</v>
      </c>
      <c r="F10" s="13">
        <v>244</v>
      </c>
      <c r="G10" s="14">
        <f t="shared" si="3"/>
        <v>175680</v>
      </c>
      <c r="H10" s="12">
        <v>2</v>
      </c>
      <c r="I10" s="16">
        <f t="shared" si="4"/>
        <v>351360</v>
      </c>
      <c r="J10" s="15">
        <f>I9+21120</f>
        <v>384192</v>
      </c>
      <c r="K10" s="10"/>
      <c r="M10" s="1" t="s">
        <v>19</v>
      </c>
      <c r="N10" s="2">
        <f t="shared" si="5"/>
        <v>527040</v>
      </c>
    </row>
    <row r="11" spans="1:14" x14ac:dyDescent="0.25">
      <c r="A11" s="11">
        <v>45839</v>
      </c>
      <c r="B11" s="11">
        <v>45869</v>
      </c>
      <c r="C11" s="12">
        <v>31</v>
      </c>
      <c r="D11" s="12">
        <v>24</v>
      </c>
      <c r="E11" s="12">
        <f t="shared" si="6"/>
        <v>744</v>
      </c>
      <c r="F11" s="13">
        <v>244</v>
      </c>
      <c r="G11" s="14">
        <f t="shared" si="3"/>
        <v>181536</v>
      </c>
      <c r="H11" s="12">
        <v>2</v>
      </c>
      <c r="I11" s="14">
        <f>G11*H11</f>
        <v>363072</v>
      </c>
      <c r="J11" s="15">
        <f>I10+J23</f>
        <v>478080</v>
      </c>
      <c r="K11" s="10"/>
      <c r="M11" s="1" t="s">
        <v>20</v>
      </c>
      <c r="N11" s="2">
        <f t="shared" si="5"/>
        <v>544608</v>
      </c>
    </row>
    <row r="12" spans="1:14" x14ac:dyDescent="0.25">
      <c r="A12" s="11">
        <v>45870</v>
      </c>
      <c r="B12" s="11">
        <v>45900</v>
      </c>
      <c r="C12" s="12">
        <v>31</v>
      </c>
      <c r="D12" s="12">
        <v>24</v>
      </c>
      <c r="E12" s="12">
        <f t="shared" si="6"/>
        <v>744</v>
      </c>
      <c r="F12" s="13">
        <v>244</v>
      </c>
      <c r="G12" s="14">
        <f t="shared" si="3"/>
        <v>181536</v>
      </c>
      <c r="H12" s="12">
        <v>2</v>
      </c>
      <c r="I12" s="14">
        <f t="shared" si="4"/>
        <v>363072</v>
      </c>
      <c r="J12" s="15">
        <f>I11+I24</f>
        <v>544608</v>
      </c>
      <c r="K12" s="10"/>
      <c r="M12" s="1" t="s">
        <v>21</v>
      </c>
      <c r="N12" s="2">
        <f t="shared" si="5"/>
        <v>544608</v>
      </c>
    </row>
    <row r="13" spans="1:14" x14ac:dyDescent="0.25">
      <c r="A13" s="11">
        <v>45901</v>
      </c>
      <c r="B13" s="11">
        <v>45930</v>
      </c>
      <c r="C13" s="12">
        <v>30</v>
      </c>
      <c r="D13" s="12">
        <v>24</v>
      </c>
      <c r="E13" s="12">
        <f t="shared" si="6"/>
        <v>720</v>
      </c>
      <c r="F13" s="13">
        <v>244</v>
      </c>
      <c r="G13" s="14">
        <f t="shared" si="3"/>
        <v>175680</v>
      </c>
      <c r="H13" s="12">
        <v>2</v>
      </c>
      <c r="I13" s="14">
        <f t="shared" si="4"/>
        <v>351360</v>
      </c>
      <c r="J13" s="15">
        <f>I12+J25</f>
        <v>494016</v>
      </c>
      <c r="K13" s="10"/>
      <c r="M13" s="1" t="s">
        <v>22</v>
      </c>
      <c r="N13" s="2">
        <f t="shared" si="5"/>
        <v>386496</v>
      </c>
    </row>
    <row r="14" spans="1:14" x14ac:dyDescent="0.25">
      <c r="A14" s="11">
        <v>45931</v>
      </c>
      <c r="B14" s="11">
        <v>45961</v>
      </c>
      <c r="C14" s="12">
        <v>31</v>
      </c>
      <c r="D14" s="12">
        <v>24</v>
      </c>
      <c r="E14" s="12">
        <f t="shared" si="6"/>
        <v>744</v>
      </c>
      <c r="F14" s="13">
        <v>244</v>
      </c>
      <c r="G14" s="14">
        <f t="shared" si="3"/>
        <v>181536</v>
      </c>
      <c r="H14" s="12">
        <v>2</v>
      </c>
      <c r="I14" s="14">
        <f t="shared" si="4"/>
        <v>363072</v>
      </c>
      <c r="J14" s="15">
        <f>I13+K25</f>
        <v>364032</v>
      </c>
      <c r="K14" s="10"/>
      <c r="M14" s="1" t="s">
        <v>23</v>
      </c>
      <c r="N14" s="2">
        <f t="shared" si="5"/>
        <v>398208</v>
      </c>
    </row>
    <row r="15" spans="1:14" x14ac:dyDescent="0.25">
      <c r="A15" s="11">
        <v>45962</v>
      </c>
      <c r="B15" s="11">
        <v>45991</v>
      </c>
      <c r="C15" s="12">
        <v>30</v>
      </c>
      <c r="D15" s="12">
        <v>24</v>
      </c>
      <c r="E15" s="12">
        <f t="shared" si="6"/>
        <v>720</v>
      </c>
      <c r="F15" s="13">
        <v>244</v>
      </c>
      <c r="G15" s="14">
        <f t="shared" si="3"/>
        <v>175680</v>
      </c>
      <c r="H15" s="12">
        <v>2</v>
      </c>
      <c r="I15" s="14">
        <f t="shared" si="4"/>
        <v>351360</v>
      </c>
      <c r="J15" s="15">
        <f>I14+J27</f>
        <v>367296</v>
      </c>
      <c r="K15" s="10"/>
      <c r="M15" s="1" t="s">
        <v>24</v>
      </c>
      <c r="N15" s="2" t="e">
        <f>I15+#REF!+I16</f>
        <v>#REF!</v>
      </c>
    </row>
    <row r="16" spans="1:14" x14ac:dyDescent="0.25">
      <c r="A16" s="11">
        <v>45992</v>
      </c>
      <c r="B16" s="11">
        <v>46022</v>
      </c>
      <c r="C16" s="12">
        <v>31</v>
      </c>
      <c r="D16" s="12">
        <v>24</v>
      </c>
      <c r="E16" s="12">
        <f t="shared" si="6"/>
        <v>744</v>
      </c>
      <c r="F16" s="13">
        <v>244</v>
      </c>
      <c r="G16" s="14">
        <f t="shared" si="3"/>
        <v>181536</v>
      </c>
      <c r="H16" s="12">
        <v>2</v>
      </c>
      <c r="I16" s="14">
        <f t="shared" si="4"/>
        <v>363072</v>
      </c>
      <c r="J16" s="15">
        <f>I15+I16+K27+J27</f>
        <v>739776</v>
      </c>
      <c r="K16" s="10"/>
      <c r="M16" s="1"/>
      <c r="N16" s="2" t="e">
        <f>SUM(N5:N15)</f>
        <v>#REF!</v>
      </c>
    </row>
    <row r="17" spans="1:15" x14ac:dyDescent="0.25">
      <c r="A17" s="17" t="s">
        <v>25</v>
      </c>
      <c r="B17" s="18"/>
      <c r="C17" s="18"/>
      <c r="D17" s="18"/>
      <c r="E17" s="19">
        <f>SUM(E5:E16)</f>
        <v>8760</v>
      </c>
      <c r="F17" s="18"/>
      <c r="G17" s="20">
        <f>SUM(G8:G16)</f>
        <v>1610400</v>
      </c>
      <c r="H17" s="19"/>
      <c r="I17" s="20">
        <f>SUM(I5:I16)</f>
        <v>4274880</v>
      </c>
      <c r="J17" s="15">
        <f>SUM(J6:J16)</f>
        <v>4917984</v>
      </c>
      <c r="K17" s="10"/>
    </row>
    <row r="18" spans="1:15" x14ac:dyDescent="0.25">
      <c r="A18" s="33" t="s">
        <v>26</v>
      </c>
      <c r="B18" s="34"/>
      <c r="C18" s="34"/>
      <c r="D18" s="34"/>
      <c r="E18" s="34"/>
      <c r="F18" s="34"/>
      <c r="G18" s="34"/>
      <c r="H18" s="34"/>
      <c r="I18" s="35"/>
      <c r="J18" s="10"/>
      <c r="K18" s="10"/>
    </row>
    <row r="19" spans="1:15" ht="17.25" customHeight="1" x14ac:dyDescent="0.25">
      <c r="A19" s="21"/>
      <c r="B19" s="22" t="s">
        <v>27</v>
      </c>
      <c r="C19" s="23">
        <v>6</v>
      </c>
      <c r="D19" s="23">
        <v>24</v>
      </c>
      <c r="E19" s="23">
        <f>C19*D19</f>
        <v>144</v>
      </c>
      <c r="F19" s="13">
        <v>244</v>
      </c>
      <c r="G19" s="24">
        <f t="shared" ref="G19:G27" si="7">E19*F19</f>
        <v>35136</v>
      </c>
      <c r="H19" s="23">
        <v>1</v>
      </c>
      <c r="I19" s="24">
        <f t="shared" ref="I19:I27" si="8">G19*H19</f>
        <v>35136</v>
      </c>
      <c r="J19" s="10"/>
      <c r="K19" s="10"/>
    </row>
    <row r="20" spans="1:15" ht="17.25" customHeight="1" x14ac:dyDescent="0.25">
      <c r="A20" s="21"/>
      <c r="B20" s="22" t="s">
        <v>28</v>
      </c>
      <c r="C20" s="23">
        <v>12</v>
      </c>
      <c r="D20" s="23">
        <v>24</v>
      </c>
      <c r="E20" s="23">
        <f t="shared" ref="E20:E26" si="9">C20*D20</f>
        <v>288</v>
      </c>
      <c r="F20" s="13">
        <v>244</v>
      </c>
      <c r="G20" s="24">
        <f t="shared" si="7"/>
        <v>70272</v>
      </c>
      <c r="H20" s="23">
        <v>1</v>
      </c>
      <c r="I20" s="24">
        <f t="shared" si="8"/>
        <v>70272</v>
      </c>
      <c r="J20" s="10"/>
      <c r="K20" s="10"/>
    </row>
    <row r="21" spans="1:15" ht="20.25" customHeight="1" x14ac:dyDescent="0.25">
      <c r="A21" s="21"/>
      <c r="B21" s="22" t="s">
        <v>29</v>
      </c>
      <c r="C21" s="23">
        <v>6</v>
      </c>
      <c r="D21" s="23">
        <v>24</v>
      </c>
      <c r="E21" s="23">
        <f t="shared" si="9"/>
        <v>144</v>
      </c>
      <c r="F21" s="13">
        <v>244</v>
      </c>
      <c r="G21" s="24">
        <f t="shared" si="7"/>
        <v>35136</v>
      </c>
      <c r="H21" s="23">
        <v>1</v>
      </c>
      <c r="I21" s="24">
        <f t="shared" si="8"/>
        <v>35136</v>
      </c>
      <c r="J21" s="10"/>
      <c r="K21" s="10"/>
    </row>
    <row r="22" spans="1:15" ht="18.75" customHeight="1" x14ac:dyDescent="0.25">
      <c r="A22" s="21"/>
      <c r="B22" s="22" t="s">
        <v>30</v>
      </c>
      <c r="C22" s="23">
        <v>6</v>
      </c>
      <c r="D22" s="23">
        <v>24</v>
      </c>
      <c r="E22" s="23">
        <f t="shared" si="9"/>
        <v>144</v>
      </c>
      <c r="F22" s="13">
        <v>244</v>
      </c>
      <c r="G22" s="24">
        <f t="shared" si="7"/>
        <v>35136</v>
      </c>
      <c r="H22" s="23">
        <v>1</v>
      </c>
      <c r="I22" s="24">
        <f t="shared" si="8"/>
        <v>35136</v>
      </c>
      <c r="J22" s="10"/>
      <c r="K22" s="10"/>
    </row>
    <row r="23" spans="1:15" ht="18.75" customHeight="1" x14ac:dyDescent="0.25">
      <c r="A23" s="21"/>
      <c r="B23" s="22" t="s">
        <v>31</v>
      </c>
      <c r="C23" s="23">
        <v>30</v>
      </c>
      <c r="D23" s="23">
        <v>24</v>
      </c>
      <c r="E23" s="23">
        <f t="shared" si="9"/>
        <v>720</v>
      </c>
      <c r="F23" s="13">
        <v>244</v>
      </c>
      <c r="G23" s="24">
        <f t="shared" si="7"/>
        <v>175680</v>
      </c>
      <c r="H23" s="23">
        <v>1</v>
      </c>
      <c r="I23" s="25">
        <f t="shared" si="8"/>
        <v>175680</v>
      </c>
      <c r="J23" s="10">
        <f>147840-21120</f>
        <v>126720</v>
      </c>
      <c r="K23" s="10">
        <v>21120</v>
      </c>
    </row>
    <row r="24" spans="1:15" x14ac:dyDescent="0.25">
      <c r="A24" s="21"/>
      <c r="B24" s="22" t="s">
        <v>32</v>
      </c>
      <c r="C24" s="23">
        <v>31</v>
      </c>
      <c r="D24" s="23">
        <v>24</v>
      </c>
      <c r="E24" s="23">
        <f t="shared" si="9"/>
        <v>744</v>
      </c>
      <c r="F24" s="13">
        <v>244</v>
      </c>
      <c r="G24" s="24">
        <f t="shared" si="7"/>
        <v>181536</v>
      </c>
      <c r="H24" s="23">
        <v>1</v>
      </c>
      <c r="I24" s="24">
        <f t="shared" si="8"/>
        <v>181536</v>
      </c>
      <c r="J24" s="10"/>
      <c r="K24" s="10"/>
    </row>
    <row r="25" spans="1:15" ht="16.5" customHeight="1" x14ac:dyDescent="0.25">
      <c r="A25" s="21"/>
      <c r="B25" s="22" t="s">
        <v>33</v>
      </c>
      <c r="C25" s="23">
        <v>31</v>
      </c>
      <c r="D25" s="23">
        <v>24</v>
      </c>
      <c r="E25" s="23">
        <f t="shared" si="9"/>
        <v>744</v>
      </c>
      <c r="F25" s="13">
        <v>244</v>
      </c>
      <c r="G25" s="24">
        <f t="shared" si="7"/>
        <v>181536</v>
      </c>
      <c r="H25" s="23">
        <v>1</v>
      </c>
      <c r="I25" s="24">
        <f t="shared" si="8"/>
        <v>181536</v>
      </c>
      <c r="J25" s="10">
        <v>130944</v>
      </c>
      <c r="K25" s="10">
        <v>12672</v>
      </c>
    </row>
    <row r="26" spans="1:15" ht="16.5" customHeight="1" x14ac:dyDescent="0.25">
      <c r="A26" s="21"/>
      <c r="B26" s="22" t="s">
        <v>34</v>
      </c>
      <c r="C26" s="23">
        <v>6</v>
      </c>
      <c r="D26" s="23">
        <v>24</v>
      </c>
      <c r="E26" s="23">
        <f t="shared" si="9"/>
        <v>144</v>
      </c>
      <c r="F26" s="13">
        <v>244</v>
      </c>
      <c r="G26" s="24">
        <f t="shared" si="7"/>
        <v>35136</v>
      </c>
      <c r="H26" s="23">
        <v>1</v>
      </c>
      <c r="I26" s="24">
        <f t="shared" si="8"/>
        <v>35136</v>
      </c>
      <c r="J26" s="10"/>
      <c r="K26" s="10"/>
    </row>
    <row r="27" spans="1:15" ht="18.75" customHeight="1" x14ac:dyDescent="0.25">
      <c r="A27" s="21"/>
      <c r="B27" s="22" t="s">
        <v>35</v>
      </c>
      <c r="C27" s="23">
        <v>6</v>
      </c>
      <c r="D27" s="23">
        <v>24</v>
      </c>
      <c r="E27" s="23">
        <f>C27*D27</f>
        <v>144</v>
      </c>
      <c r="F27" s="13">
        <v>244</v>
      </c>
      <c r="G27" s="24">
        <f t="shared" si="7"/>
        <v>35136</v>
      </c>
      <c r="H27" s="23">
        <v>1</v>
      </c>
      <c r="I27" s="24">
        <f t="shared" si="8"/>
        <v>35136</v>
      </c>
      <c r="J27" s="10">
        <v>4224</v>
      </c>
      <c r="K27" s="10">
        <v>21120</v>
      </c>
    </row>
    <row r="28" spans="1:15" ht="18.75" customHeight="1" x14ac:dyDescent="0.25">
      <c r="A28" s="21" t="s">
        <v>25</v>
      </c>
      <c r="B28" s="23"/>
      <c r="C28" s="23"/>
      <c r="D28" s="23"/>
      <c r="E28" s="23">
        <f>SUM(E19:E27)</f>
        <v>3216</v>
      </c>
      <c r="F28" s="23"/>
      <c r="G28" s="24">
        <f>SUM(G23:G27)</f>
        <v>609024</v>
      </c>
      <c r="H28" s="23"/>
      <c r="I28" s="24">
        <f>SUM(I19:I27)</f>
        <v>784704</v>
      </c>
      <c r="J28" s="10"/>
      <c r="K28" s="10"/>
      <c r="N28" t="s">
        <v>36</v>
      </c>
      <c r="O28" t="s">
        <v>37</v>
      </c>
    </row>
    <row r="29" spans="1:15" ht="16.5" customHeight="1" x14ac:dyDescent="0.25">
      <c r="A29" s="36" t="s">
        <v>38</v>
      </c>
      <c r="B29" s="37"/>
      <c r="C29" s="37"/>
      <c r="D29" s="38"/>
      <c r="E29" s="26">
        <f>(E17*2)+E28</f>
        <v>20736</v>
      </c>
      <c r="F29" s="27"/>
      <c r="G29" s="28">
        <f>G28+G17</f>
        <v>2219424</v>
      </c>
      <c r="H29" s="26"/>
      <c r="I29" s="28">
        <f>I17+I28</f>
        <v>5059584</v>
      </c>
      <c r="J29" s="10"/>
      <c r="K29" s="10"/>
      <c r="M29" s="3">
        <f>I17+I28</f>
        <v>5059584</v>
      </c>
      <c r="N29">
        <v>3894217.2</v>
      </c>
      <c r="O29" s="4">
        <f>M29-N29</f>
        <v>1165366.7999999998</v>
      </c>
    </row>
    <row r="30" spans="1:15" x14ac:dyDescent="0.25">
      <c r="M30" s="4">
        <f>I17+I28</f>
        <v>5059584</v>
      </c>
    </row>
    <row r="31" spans="1:15" x14ac:dyDescent="0.25">
      <c r="A31" s="29" t="s">
        <v>39</v>
      </c>
      <c r="B31" s="29"/>
      <c r="C31" s="29"/>
      <c r="D31" s="29"/>
      <c r="E31" s="29"/>
      <c r="F31" s="29"/>
      <c r="G31" s="29"/>
      <c r="H31" s="29"/>
      <c r="I31" s="29"/>
      <c r="M31">
        <f>E17*2</f>
        <v>17520</v>
      </c>
    </row>
    <row r="32" spans="1:15" x14ac:dyDescent="0.25">
      <c r="M32">
        <f>M31+E28</f>
        <v>20736</v>
      </c>
    </row>
    <row r="33" spans="13:13" x14ac:dyDescent="0.25">
      <c r="M33">
        <f>I29/M32</f>
        <v>244</v>
      </c>
    </row>
  </sheetData>
  <mergeCells count="6">
    <mergeCell ref="A31:I31"/>
    <mergeCell ref="G1:I1"/>
    <mergeCell ref="A2:I2"/>
    <mergeCell ref="A4:I4"/>
    <mergeCell ref="A18:I18"/>
    <mergeCell ref="A29:D29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(для договора)</vt:lpstr>
      <vt:lpstr>'2025 (для договора)'!Область_печати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Admin</cp:lastModifiedBy>
  <dcterms:created xsi:type="dcterms:W3CDTF">2024-11-19T09:44:06Z</dcterms:created>
  <dcterms:modified xsi:type="dcterms:W3CDTF">2024-11-19T09:56:14Z</dcterms:modified>
</cp:coreProperties>
</file>