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User\Desktop\Закупки МУП ХСП г. Уфа\Закупки 2025 г\Конкурентные закупки\!14.03_объявить_ пк_ЭА\ЭА\"/>
    </mc:Choice>
  </mc:AlternateContent>
  <bookViews>
    <workbookView xWindow="-120" yWindow="-120" windowWidth="29040" windowHeight="15840" tabRatio="500"/>
  </bookViews>
  <sheets>
    <sheet name="НМЦД зуботехн.услуги" sheetId="8" r:id="rId1"/>
  </sheets>
  <definedNames>
    <definedName name="_xlnm.Print_Area" localSheetId="0">'НМЦД зуботехн.услуги'!$A$1:$T$25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8" l="1"/>
  <c r="E20" i="8"/>
  <c r="G15" i="8" l="1"/>
  <c r="G16" i="8"/>
  <c r="G17" i="8"/>
  <c r="G18" i="8"/>
  <c r="G19" i="8"/>
  <c r="L15" i="8" l="1"/>
  <c r="L16" i="8"/>
  <c r="L17" i="8"/>
  <c r="L18" i="8"/>
  <c r="L19" i="8"/>
  <c r="N15" i="8" l="1"/>
  <c r="M15" i="8"/>
  <c r="S15" i="8" s="1"/>
  <c r="T15" i="8" s="1"/>
  <c r="N19" i="8"/>
  <c r="M19" i="8"/>
  <c r="S19" i="8" s="1"/>
  <c r="T19" i="8" s="1"/>
  <c r="N18" i="8"/>
  <c r="M18" i="8"/>
  <c r="S18" i="8" s="1"/>
  <c r="N17" i="8"/>
  <c r="M17" i="8"/>
  <c r="S17" i="8" s="1"/>
  <c r="T17" i="8" s="1"/>
  <c r="N16" i="8"/>
  <c r="M16" i="8"/>
  <c r="S16" i="8" s="1"/>
  <c r="T16" i="8" s="1"/>
  <c r="L14" i="8"/>
  <c r="N14" i="8" l="1"/>
  <c r="M14" i="8"/>
  <c r="S14" i="8" s="1"/>
  <c r="T14" i="8" s="1"/>
  <c r="T20" i="8" s="1"/>
  <c r="K15" i="8"/>
  <c r="K16" i="8"/>
  <c r="K17" i="8"/>
  <c r="K18" i="8"/>
  <c r="K19" i="8"/>
  <c r="K14" i="8"/>
  <c r="I15" i="8"/>
  <c r="I16" i="8"/>
  <c r="I17" i="8"/>
  <c r="I18" i="8"/>
  <c r="I19" i="8"/>
  <c r="I14" i="8"/>
  <c r="G14" i="8"/>
  <c r="P19" i="8"/>
  <c r="P18" i="8"/>
  <c r="P17" i="8"/>
  <c r="P16" i="8"/>
  <c r="P15" i="8"/>
  <c r="K20" i="8" l="1"/>
  <c r="Q17" i="8"/>
  <c r="Q19" i="8"/>
  <c r="Q16" i="8"/>
  <c r="Q15" i="8"/>
  <c r="Q18" i="8"/>
  <c r="P14" i="8"/>
  <c r="I20" i="8" l="1"/>
  <c r="G20" i="8"/>
  <c r="Q14" i="8"/>
</calcChain>
</file>

<file path=xl/sharedStrings.xml><?xml version="1.0" encoding="utf-8"?>
<sst xmlns="http://schemas.openxmlformats.org/spreadsheetml/2006/main" count="65" uniqueCount="51">
  <si>
    <t>№ п/п</t>
  </si>
  <si>
    <t>Наименование товара</t>
  </si>
  <si>
    <t>Источники информации</t>
  </si>
  <si>
    <t xml:space="preserve">Однородность совокупности значений </t>
  </si>
  <si>
    <t>Сред.квадр. откл. σ=</t>
  </si>
  <si>
    <t>Коэффициент  вариации цен V (%)=</t>
  </si>
  <si>
    <t>Совокупность значений</t>
  </si>
  <si>
    <t>Ед. изм.</t>
  </si>
  <si>
    <t>ИТОГО</t>
  </si>
  <si>
    <t>Кол-во "Vi"</t>
  </si>
  <si>
    <t xml:space="preserve">Объект закупки: </t>
  </si>
  <si>
    <t>n - кол-во значений информации о цене единицы товара</t>
  </si>
  <si>
    <t>РАСЧЕТ-ОБОСНОВАНИЕ НАЧАЛЬНОЙ (МАКСИМАЛЬНОЙ) ЦЕНЫ ДОГОВОРА</t>
  </si>
  <si>
    <t>ОДНОРОДНЫЕ</t>
  </si>
  <si>
    <t>Специалист по закупкам</t>
  </si>
  <si>
    <t xml:space="preserve">Используемый метод определения НМЦД с обоснованием:      </t>
  </si>
  <si>
    <t>ОКПД2</t>
  </si>
  <si>
    <t xml:space="preserve">Цена за единицу "Цi", руб. </t>
  </si>
  <si>
    <t xml:space="preserve">Стоимость  всего, руб. </t>
  </si>
  <si>
    <t>Цена за единицу "Цi", руб.</t>
  </si>
  <si>
    <r>
      <t>Средняя арифметическая цена за единицу "</t>
    </r>
    <r>
      <rPr>
        <i/>
        <sz val="9"/>
        <rFont val="Times New Roman"/>
        <family val="1"/>
        <charset val="204"/>
      </rPr>
      <t>ц</t>
    </r>
    <r>
      <rPr>
        <sz val="9"/>
        <rFont val="Times New Roman"/>
        <family val="1"/>
        <charset val="204"/>
      </rPr>
      <t xml:space="preserve">", руб. </t>
    </r>
  </si>
  <si>
    <r>
      <t>Средневзвешенное значение цены за единицу "НЦЕi"</t>
    </r>
    <r>
      <rPr>
        <sz val="9"/>
        <rFont val="Times New Roman"/>
        <family val="1"/>
        <charset val="204"/>
      </rPr>
      <t xml:space="preserve">, руб
</t>
    </r>
  </si>
  <si>
    <t xml:space="preserve"> /Э.А. Гирфанова/</t>
  </si>
  <si>
    <t>Дата подготовки обоснования НМЦД:</t>
  </si>
  <si>
    <t>В целях получения ценовой информации Заказчиком были проведены следующие процедуры:
- направлены запросы о предоставлении ценовой информации исполнителям, обладающим опытом оказания услуг, инфорация о которых имеется в свободном доступе;
- в ответ на направленные запросы ценовой информации Заказчиком были получены и использованы для  расчета НМЦД три ценовых предложений на оказание услуг, предлагаемых различными исполнителями, на основании которых был произведен расчет.</t>
  </si>
  <si>
    <t>Начальная максимальная цена договора  (НМЦД)</t>
  </si>
  <si>
    <t>шт</t>
  </si>
  <si>
    <r>
      <t>Средняя арифметическая цена Заказчика  за единицу "</t>
    </r>
    <r>
      <rPr>
        <i/>
        <sz val="9"/>
        <rFont val="Times New Roman"/>
        <family val="1"/>
        <charset val="204"/>
      </rPr>
      <t>ц</t>
    </r>
    <r>
      <rPr>
        <sz val="9"/>
        <rFont val="Times New Roman"/>
        <family val="1"/>
        <charset val="204"/>
      </rPr>
      <t xml:space="preserve">", руб. </t>
    </r>
  </si>
  <si>
    <t xml:space="preserve">Метод сопоставимых рыночных цен (анализа рынка)
В соответствии с  п.3  ст.16  Положения о закупке товаров, работ, услуг  ООО "Хозрасчетная стоматологическая поликлиника", метод сопоставимых рыночных цен (анализа рынка) является приоритетным для определения и обоснования начальной (максимальной) цены договора. Сбор информации о действующих ценах осуществлялся путем получения коммерческих предложений. Цена устанавливается в российских рублях, с учетом стоимости упаковки, маркировки, транспортных и погрузочно-разгрузочных расходов, расходов по таможенному оформлению и страхованию и других обязательных платежей, которые Исполнитель должен выплатить в связи с выполнением обязательств по Договору в соответствии с законодательством Российской Федерации,  в том числе НДС и других затрат, необходимых для исполнения договора. Не включенных в цену  товара расходов нет. </t>
  </si>
  <si>
    <t>Телефон:8-919-604-11-74</t>
  </si>
  <si>
    <t>Объем товара</t>
  </si>
  <si>
    <t>Приложение №2 к аукционной документации</t>
  </si>
  <si>
    <t>Источник №1  от 06.03.2025</t>
  </si>
  <si>
    <t>Источник №3 от 06.03.2025</t>
  </si>
  <si>
    <t>МФУ лазерное Kyocera M2040DN 1102S33NL0(A4, 512Mb, LCD, 40стр/мин, USB2.0, сетевой, DADF, двуст.печать)</t>
  </si>
  <si>
    <t>Мфу HP LaserJet Pro MFP M4103dw 2Z627A (A4, 40стр/мин, 512Mb, LCD, МФУ, USB2.0,сетевой, WiFi, двуст. печать, DADF)</t>
  </si>
  <si>
    <t>Системный блок i3-12100(3.3)\16Gb\SSD 500Gb\mATX 450W</t>
  </si>
  <si>
    <t>Монитор ЖК 23.8" MSI PRO MP242A Black (1920x1080, 100Hz, IPS, 1ms, 300cd/m, 1000:1, D-Sub, HDMI, DP, Speakers)</t>
  </si>
  <si>
    <t>Клавиатура Genius Smart KB-118 Черный Подставка для ладоней. Защита от проливания жидкости. Удобные низкопрофильные клавиши. USB</t>
  </si>
  <si>
    <t>Мышь GENIUS Mouse DX-120 (Cable, Optical, 1000dpi, 3 bts, USB) Black</t>
  </si>
  <si>
    <t>26.20.18.120 </t>
  </si>
  <si>
    <t>26.20.15.120</t>
  </si>
  <si>
    <t>26.20.17.110</t>
  </si>
  <si>
    <t>26.20.16.110</t>
  </si>
  <si>
    <t>26.20.16.170</t>
  </si>
  <si>
    <t>Источник №2  от 04.03.2025</t>
  </si>
  <si>
    <t>12.03.2025г</t>
  </si>
  <si>
    <t>306 230,00 руб</t>
  </si>
  <si>
    <t>Закупка компьютерной и оргтехники</t>
  </si>
  <si>
    <t>НМЦД договора, руб.</t>
  </si>
  <si>
    <r>
      <t xml:space="preserve">Начальная (максимальная)цена за единицу </t>
    </r>
    <r>
      <rPr>
        <sz val="9"/>
        <rFont val="Times New Roman"/>
        <family val="1"/>
        <charset val="204"/>
      </rPr>
      <t xml:space="preserve">, руб.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</si>
</sst>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\-??_р_._-;_-@_-"/>
    <numFmt numFmtId="165" formatCode="_-* #,##0.00&quot;р.&quot;_-;\-* #,##0.00&quot;р.&quot;_-;_-* \-??&quot;р.&quot;_-;_-@_-"/>
    <numFmt numFmtId="166" formatCode="#,##0.00_р_."/>
    <numFmt numFmtId="167" formatCode="#,##0.00;[Red]#,##0.00"/>
  </numFmts>
  <fonts count="35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55"/>
      <name val="Times New Roman"/>
      <family val="1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indexed="55"/>
      <name val="Times New Roman"/>
      <family val="1"/>
      <charset val="1"/>
    </font>
    <font>
      <sz val="10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2"/>
      <color indexed="55"/>
      <name val="Times New Roman"/>
      <family val="1"/>
      <charset val="1"/>
    </font>
    <font>
      <sz val="12"/>
      <color indexed="55"/>
      <name val="Times New Roman"/>
      <family val="1"/>
      <charset val="1"/>
    </font>
    <font>
      <sz val="14"/>
      <name val="Times New Roman"/>
      <family val="1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204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10"/>
      <color indexed="55"/>
      <name val="Calibri"/>
      <family val="2"/>
      <charset val="204"/>
    </font>
    <font>
      <b/>
      <sz val="10"/>
      <color indexed="55"/>
      <name val="Times New Roman"/>
      <family val="1"/>
      <charset val="1"/>
    </font>
    <font>
      <sz val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2"/>
      <name val="Times New Roman"/>
      <family val="1"/>
      <charset val="1"/>
    </font>
    <font>
      <sz val="11"/>
      <name val="Times New Roman"/>
      <family val="1"/>
      <charset val="1"/>
    </font>
    <font>
      <sz val="10"/>
      <color indexed="55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2" fillId="0" borderId="0">
      <alignment horizontal="right" vertical="top"/>
    </xf>
    <xf numFmtId="164" fontId="1" fillId="0" borderId="0" applyBorder="0" applyProtection="0"/>
    <xf numFmtId="165" fontId="23" fillId="0" borderId="0" applyBorder="0" applyProtection="0"/>
    <xf numFmtId="0" fontId="2" fillId="0" borderId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right"/>
    </xf>
    <xf numFmtId="0" fontId="13" fillId="2" borderId="4" xfId="0" applyFont="1" applyFill="1" applyBorder="1"/>
    <xf numFmtId="0" fontId="13" fillId="2" borderId="2" xfId="0" applyFont="1" applyFill="1" applyBorder="1"/>
    <xf numFmtId="0" fontId="5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166" fontId="24" fillId="0" borderId="2" xfId="0" applyNumberFormat="1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7" fillId="0" borderId="0" xfId="0" applyFont="1"/>
    <xf numFmtId="3" fontId="24" fillId="0" borderId="5" xfId="0" applyNumberFormat="1" applyFont="1" applyBorder="1" applyAlignment="1">
      <alignment horizontal="center" vertical="top" wrapText="1"/>
    </xf>
    <xf numFmtId="4" fontId="25" fillId="0" borderId="6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top"/>
    </xf>
    <xf numFmtId="3" fontId="30" fillId="2" borderId="4" xfId="0" applyNumberFormat="1" applyFont="1" applyFill="1" applyBorder="1" applyAlignment="1">
      <alignment horizontal="center"/>
    </xf>
    <xf numFmtId="0" fontId="29" fillId="2" borderId="2" xfId="0" applyFont="1" applyFill="1" applyBorder="1"/>
    <xf numFmtId="4" fontId="30" fillId="2" borderId="2" xfId="0" applyNumberFormat="1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4" fontId="33" fillId="2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 vertical="top" wrapText="1"/>
    </xf>
    <xf numFmtId="0" fontId="34" fillId="0" borderId="2" xfId="0" applyFont="1" applyBorder="1" applyAlignment="1">
      <alignment vertical="center" wrapText="1"/>
    </xf>
    <xf numFmtId="0" fontId="34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4" fontId="31" fillId="0" borderId="5" xfId="0" applyNumberFormat="1" applyFont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32" fillId="0" borderId="6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166" fontId="5" fillId="0" borderId="2" xfId="0" applyNumberFormat="1" applyFont="1" applyBorder="1" applyAlignment="1">
      <alignment horizontal="center" vertical="center" wrapText="1"/>
    </xf>
    <xf numFmtId="40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10" fillId="0" borderId="0" xfId="0" applyFont="1" applyAlignment="1">
      <alignment horizontal="right"/>
    </xf>
    <xf numFmtId="0" fontId="18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20" fillId="0" borderId="5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6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166" fontId="9" fillId="0" borderId="5" xfId="0" applyNumberFormat="1" applyFont="1" applyBorder="1" applyAlignment="1">
      <alignment horizontal="center" vertical="top" wrapText="1"/>
    </xf>
    <xf numFmtId="166" fontId="9" fillId="0" borderId="6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</cellXfs>
  <cellStyles count="5">
    <cellStyle name="S8" xfId="1"/>
    <cellStyle name="TableStyleLight1" xfId="2"/>
    <cellStyle name="Денежный 2" xfId="3"/>
    <cellStyle name="Обычный" xfId="0" builtinId="0"/>
    <cellStyle name="Обычный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11</xdr:row>
      <xdr:rowOff>514350</xdr:rowOff>
    </xdr:from>
    <xdr:to>
      <xdr:col>15</xdr:col>
      <xdr:colOff>990600</xdr:colOff>
      <xdr:row>13</xdr:row>
      <xdr:rowOff>19050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0" y="3886200"/>
          <a:ext cx="1095375" cy="3619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171450</xdr:colOff>
      <xdr:row>12</xdr:row>
      <xdr:rowOff>285750</xdr:rowOff>
    </xdr:from>
    <xdr:to>
      <xdr:col>17</xdr:col>
      <xdr:colOff>19050</xdr:colOff>
      <xdr:row>13</xdr:row>
      <xdr:rowOff>0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54025" y="4229100"/>
          <a:ext cx="723900" cy="2857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6"/>
  <sheetViews>
    <sheetView tabSelected="1" view="pageBreakPreview" zoomScaleNormal="100" zoomScaleSheetLayoutView="100" workbookViewId="0">
      <selection activeCell="C19" sqref="C19"/>
    </sheetView>
  </sheetViews>
  <sheetFormatPr defaultRowHeight="11.25" x14ac:dyDescent="0.2"/>
  <cols>
    <col min="1" max="1" width="3.28515625" style="1" customWidth="1"/>
    <col min="2" max="2" width="75.28515625" style="1" customWidth="1"/>
    <col min="3" max="3" width="13.28515625" style="1" customWidth="1"/>
    <col min="4" max="4" width="7.85546875" style="2" customWidth="1"/>
    <col min="5" max="5" width="8.7109375" style="1" customWidth="1"/>
    <col min="6" max="6" width="10.7109375" style="1" customWidth="1"/>
    <col min="7" max="7" width="12.7109375" style="1" customWidth="1"/>
    <col min="8" max="8" width="10.7109375" style="1" customWidth="1"/>
    <col min="9" max="9" width="15.7109375" style="1" customWidth="1"/>
    <col min="10" max="10" width="10.7109375" style="1" customWidth="1"/>
    <col min="11" max="11" width="12.7109375" style="1" customWidth="1"/>
    <col min="12" max="14" width="10.7109375" style="1" customWidth="1"/>
    <col min="15" max="15" width="8.7109375" style="1" customWidth="1"/>
    <col min="16" max="16" width="16.5703125" style="1" customWidth="1"/>
    <col min="17" max="17" width="13.140625" style="1" customWidth="1"/>
    <col min="18" max="18" width="8.7109375" style="1" customWidth="1"/>
    <col min="19" max="20" width="15.42578125" style="1" customWidth="1"/>
    <col min="21" max="16384" width="9.140625" style="1"/>
  </cols>
  <sheetData>
    <row r="1" spans="1:249" ht="11.25" customHeight="1" x14ac:dyDescent="0.25">
      <c r="B1" s="66"/>
      <c r="C1" s="66"/>
      <c r="D1" s="66"/>
      <c r="E1" s="66"/>
      <c r="F1" s="66"/>
      <c r="G1" s="66"/>
      <c r="H1" s="66"/>
      <c r="I1" s="66"/>
      <c r="P1" s="69"/>
      <c r="Q1" s="69"/>
      <c r="R1" s="69"/>
      <c r="S1" s="69"/>
      <c r="T1" s="69"/>
    </row>
    <row r="2" spans="1:249" ht="26.25" customHeight="1" x14ac:dyDescent="0.2">
      <c r="O2" s="65" t="s">
        <v>31</v>
      </c>
      <c r="P2" s="65"/>
      <c r="Q2" s="65"/>
      <c r="R2" s="65"/>
      <c r="S2" s="65"/>
      <c r="T2" s="65"/>
    </row>
    <row r="3" spans="1:249" ht="15" customHeight="1" x14ac:dyDescent="0.2">
      <c r="A3" s="71" t="s">
        <v>12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5" spans="1:249" ht="37.5" customHeight="1" x14ac:dyDescent="0.2">
      <c r="B5" s="72" t="s">
        <v>10</v>
      </c>
      <c r="C5" s="73"/>
      <c r="D5" s="70" t="s">
        <v>48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249" ht="78" customHeight="1" x14ac:dyDescent="0.2">
      <c r="A6" s="13"/>
      <c r="B6" s="29" t="s">
        <v>15</v>
      </c>
      <c r="C6" s="30"/>
      <c r="D6" s="67" t="s">
        <v>28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3"/>
      <c r="T6" s="3"/>
    </row>
    <row r="7" spans="1:249" s="12" customFormat="1" ht="54" customHeight="1" x14ac:dyDescent="0.25">
      <c r="A7" s="14"/>
      <c r="B7" s="31"/>
      <c r="C7" s="32"/>
      <c r="D7" s="68" t="s">
        <v>24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14"/>
      <c r="T7" s="14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</row>
    <row r="8" spans="1:249" s="12" customFormat="1" ht="30" customHeight="1" x14ac:dyDescent="0.25">
      <c r="A8" s="14"/>
      <c r="B8" s="56" t="s">
        <v>25</v>
      </c>
      <c r="C8" s="57"/>
      <c r="D8" s="53" t="s">
        <v>47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5"/>
      <c r="S8" s="14"/>
      <c r="T8" s="14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</row>
    <row r="9" spans="1:249" s="12" customFormat="1" ht="39.950000000000003" customHeight="1" x14ac:dyDescent="0.25">
      <c r="A9" s="14"/>
      <c r="B9" s="60" t="s">
        <v>23</v>
      </c>
      <c r="C9" s="61"/>
      <c r="D9" s="63" t="s">
        <v>46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14"/>
      <c r="T9" s="14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</row>
    <row r="10" spans="1:249" ht="9.75" customHeight="1" x14ac:dyDescent="0.2">
      <c r="A10" s="4"/>
      <c r="B10" s="4"/>
      <c r="C10" s="4"/>
      <c r="D10" s="4"/>
      <c r="E10" s="4"/>
      <c r="F10" s="5"/>
      <c r="G10" s="6"/>
      <c r="H10" s="7"/>
      <c r="I10" s="5"/>
      <c r="J10" s="7"/>
      <c r="K10" s="5"/>
      <c r="L10" s="5"/>
      <c r="M10" s="5"/>
      <c r="N10" s="5"/>
      <c r="O10" s="4"/>
      <c r="P10" s="4"/>
      <c r="Q10" s="4"/>
      <c r="R10" s="4"/>
      <c r="S10" s="4"/>
      <c r="T10" s="4"/>
    </row>
    <row r="11" spans="1:249" ht="12.75" customHeight="1" x14ac:dyDescent="0.2">
      <c r="A11" s="58" t="s">
        <v>0</v>
      </c>
      <c r="B11" s="58" t="s">
        <v>1</v>
      </c>
      <c r="C11" s="58" t="s">
        <v>16</v>
      </c>
      <c r="D11" s="78" t="s">
        <v>30</v>
      </c>
      <c r="E11" s="78"/>
      <c r="F11" s="78" t="s">
        <v>2</v>
      </c>
      <c r="G11" s="78"/>
      <c r="H11" s="78"/>
      <c r="I11" s="78"/>
      <c r="J11" s="78"/>
      <c r="K11" s="78"/>
      <c r="L11" s="62" t="s">
        <v>3</v>
      </c>
      <c r="M11" s="62"/>
      <c r="N11" s="62"/>
      <c r="O11" s="62"/>
      <c r="P11" s="62"/>
      <c r="Q11" s="62"/>
      <c r="R11" s="62"/>
      <c r="S11" s="50" t="s">
        <v>50</v>
      </c>
      <c r="T11" s="50" t="s">
        <v>49</v>
      </c>
    </row>
    <row r="12" spans="1:249" ht="45" customHeight="1" x14ac:dyDescent="0.2">
      <c r="A12" s="81"/>
      <c r="B12" s="81"/>
      <c r="C12" s="81"/>
      <c r="D12" s="78"/>
      <c r="E12" s="78"/>
      <c r="F12" s="76" t="s">
        <v>32</v>
      </c>
      <c r="G12" s="77"/>
      <c r="H12" s="76" t="s">
        <v>45</v>
      </c>
      <c r="I12" s="77"/>
      <c r="J12" s="76" t="s">
        <v>33</v>
      </c>
      <c r="K12" s="77"/>
      <c r="L12" s="50" t="s">
        <v>20</v>
      </c>
      <c r="M12" s="50" t="s">
        <v>27</v>
      </c>
      <c r="N12" s="50" t="s">
        <v>21</v>
      </c>
      <c r="O12" s="58" t="s">
        <v>11</v>
      </c>
      <c r="P12" s="58" t="s">
        <v>4</v>
      </c>
      <c r="Q12" s="58" t="s">
        <v>5</v>
      </c>
      <c r="R12" s="58" t="s">
        <v>6</v>
      </c>
      <c r="S12" s="51"/>
      <c r="T12" s="51"/>
    </row>
    <row r="13" spans="1:249" ht="53.25" customHeight="1" x14ac:dyDescent="0.2">
      <c r="A13" s="59"/>
      <c r="B13" s="59"/>
      <c r="C13" s="59"/>
      <c r="D13" s="21" t="s">
        <v>7</v>
      </c>
      <c r="E13" s="21" t="s">
        <v>9</v>
      </c>
      <c r="F13" s="28" t="s">
        <v>17</v>
      </c>
      <c r="G13" s="21" t="s">
        <v>18</v>
      </c>
      <c r="H13" s="21" t="s">
        <v>17</v>
      </c>
      <c r="I13" s="21" t="s">
        <v>18</v>
      </c>
      <c r="J13" s="21" t="s">
        <v>19</v>
      </c>
      <c r="K13" s="21" t="s">
        <v>18</v>
      </c>
      <c r="L13" s="52"/>
      <c r="M13" s="52"/>
      <c r="N13" s="52"/>
      <c r="O13" s="59"/>
      <c r="P13" s="59"/>
      <c r="Q13" s="59"/>
      <c r="R13" s="59"/>
      <c r="S13" s="52"/>
      <c r="T13" s="52"/>
    </row>
    <row r="14" spans="1:249" ht="30" x14ac:dyDescent="0.2">
      <c r="A14" s="20">
        <v>1</v>
      </c>
      <c r="B14" s="47" t="s">
        <v>34</v>
      </c>
      <c r="C14" s="49" t="s">
        <v>40</v>
      </c>
      <c r="D14" s="39" t="s">
        <v>26</v>
      </c>
      <c r="E14" s="37">
        <v>2</v>
      </c>
      <c r="F14" s="46">
        <v>98000</v>
      </c>
      <c r="G14" s="38">
        <f>E14*F14</f>
        <v>196000</v>
      </c>
      <c r="H14" s="34">
        <v>97200</v>
      </c>
      <c r="I14" s="35">
        <f>E14*H14</f>
        <v>194400</v>
      </c>
      <c r="J14" s="34">
        <v>100000</v>
      </c>
      <c r="K14" s="35">
        <f>E14*J14</f>
        <v>200000</v>
      </c>
      <c r="L14" s="22">
        <f>SUM(F14,H14,J14)/O14</f>
        <v>98400</v>
      </c>
      <c r="M14" s="22">
        <f>L14</f>
        <v>98400</v>
      </c>
      <c r="N14" s="22">
        <f>ROUND(L14,2)</f>
        <v>98400</v>
      </c>
      <c r="O14" s="19">
        <v>3</v>
      </c>
      <c r="P14" s="18">
        <f>STDEV(F14,H14,J14)</f>
        <v>1442.2205101855957</v>
      </c>
      <c r="Q14" s="18">
        <f>P14/L14*100</f>
        <v>1.4656712501886136</v>
      </c>
      <c r="R14" s="33" t="s">
        <v>13</v>
      </c>
      <c r="S14" s="18">
        <f>M14</f>
        <v>98400</v>
      </c>
      <c r="T14" s="18">
        <f>E14*S14</f>
        <v>196800</v>
      </c>
    </row>
    <row r="15" spans="1:249" ht="30" x14ac:dyDescent="0.2">
      <c r="A15" s="20">
        <v>2</v>
      </c>
      <c r="B15" s="47" t="s">
        <v>35</v>
      </c>
      <c r="C15" s="49" t="s">
        <v>40</v>
      </c>
      <c r="D15" s="39" t="s">
        <v>26</v>
      </c>
      <c r="E15" s="37">
        <v>1</v>
      </c>
      <c r="F15" s="46">
        <v>52000</v>
      </c>
      <c r="G15" s="38">
        <f t="shared" ref="G15:G19" si="0">E15*F15</f>
        <v>52000</v>
      </c>
      <c r="H15" s="34">
        <v>50400</v>
      </c>
      <c r="I15" s="35">
        <f t="shared" ref="I15:I19" si="1">E15*H15</f>
        <v>50400</v>
      </c>
      <c r="J15" s="34">
        <v>54000</v>
      </c>
      <c r="K15" s="35">
        <f t="shared" ref="K15:K19" si="2">E15*J15</f>
        <v>54000</v>
      </c>
      <c r="L15" s="22">
        <f t="shared" ref="L15:L19" si="3">SUM(F15,H15,J15)/O15</f>
        <v>52133.333333333336</v>
      </c>
      <c r="M15" s="22">
        <f t="shared" ref="M15:M19" si="4">L15</f>
        <v>52133.333333333336</v>
      </c>
      <c r="N15" s="22">
        <f t="shared" ref="N15:N19" si="5">ROUND(L15,2)</f>
        <v>52133.33</v>
      </c>
      <c r="O15" s="19">
        <v>3</v>
      </c>
      <c r="P15" s="18">
        <f t="shared" ref="P15:P19" si="6">STDEV(F15,H15,J15)</f>
        <v>1803.6999011291575</v>
      </c>
      <c r="Q15" s="18">
        <f t="shared" ref="Q15:Q19" si="7">P15/L15*100</f>
        <v>3.4597824190456983</v>
      </c>
      <c r="R15" s="33" t="s">
        <v>13</v>
      </c>
      <c r="S15" s="18">
        <f t="shared" ref="S15:S19" si="8">M15</f>
        <v>52133.333333333336</v>
      </c>
      <c r="T15" s="18">
        <f t="shared" ref="T15:T19" si="9">E15*S15</f>
        <v>52133.333333333336</v>
      </c>
    </row>
    <row r="16" spans="1:249" ht="25.5" x14ac:dyDescent="0.2">
      <c r="A16" s="20">
        <v>3</v>
      </c>
      <c r="B16" s="48" t="s">
        <v>36</v>
      </c>
      <c r="C16" s="49" t="s">
        <v>41</v>
      </c>
      <c r="D16" s="39" t="s">
        <v>26</v>
      </c>
      <c r="E16" s="37">
        <v>1</v>
      </c>
      <c r="F16" s="46">
        <v>37000</v>
      </c>
      <c r="G16" s="38">
        <f t="shared" si="0"/>
        <v>37000</v>
      </c>
      <c r="H16" s="34">
        <v>35000</v>
      </c>
      <c r="I16" s="35">
        <f t="shared" si="1"/>
        <v>35000</v>
      </c>
      <c r="J16" s="34">
        <v>39000</v>
      </c>
      <c r="K16" s="35">
        <f t="shared" si="2"/>
        <v>39000</v>
      </c>
      <c r="L16" s="22">
        <f t="shared" si="3"/>
        <v>37000</v>
      </c>
      <c r="M16" s="22">
        <f t="shared" si="4"/>
        <v>37000</v>
      </c>
      <c r="N16" s="22">
        <f t="shared" si="5"/>
        <v>37000</v>
      </c>
      <c r="O16" s="19">
        <v>3</v>
      </c>
      <c r="P16" s="18">
        <f t="shared" si="6"/>
        <v>2000</v>
      </c>
      <c r="Q16" s="18">
        <f t="shared" si="7"/>
        <v>5.4054054054054053</v>
      </c>
      <c r="R16" s="33" t="s">
        <v>13</v>
      </c>
      <c r="S16" s="18">
        <f t="shared" si="8"/>
        <v>37000</v>
      </c>
      <c r="T16" s="18">
        <f t="shared" si="9"/>
        <v>37000</v>
      </c>
    </row>
    <row r="17" spans="1:20" ht="30" x14ac:dyDescent="0.2">
      <c r="A17" s="20">
        <v>4</v>
      </c>
      <c r="B17" s="47" t="s">
        <v>37</v>
      </c>
      <c r="C17" s="49" t="s">
        <v>42</v>
      </c>
      <c r="D17" s="39" t="s">
        <v>26</v>
      </c>
      <c r="E17" s="37">
        <v>1</v>
      </c>
      <c r="F17" s="46">
        <v>12000</v>
      </c>
      <c r="G17" s="38">
        <f t="shared" si="0"/>
        <v>12000</v>
      </c>
      <c r="H17" s="34">
        <v>10990</v>
      </c>
      <c r="I17" s="35">
        <f t="shared" si="1"/>
        <v>10990</v>
      </c>
      <c r="J17" s="34">
        <v>13000</v>
      </c>
      <c r="K17" s="35">
        <f t="shared" si="2"/>
        <v>13000</v>
      </c>
      <c r="L17" s="22">
        <f t="shared" si="3"/>
        <v>11996.666666666666</v>
      </c>
      <c r="M17" s="22">
        <f t="shared" si="4"/>
        <v>11996.666666666666</v>
      </c>
      <c r="N17" s="22">
        <f t="shared" si="5"/>
        <v>11996.67</v>
      </c>
      <c r="O17" s="19">
        <v>3</v>
      </c>
      <c r="P17" s="18">
        <f t="shared" si="6"/>
        <v>1005.0041459284301</v>
      </c>
      <c r="Q17" s="18">
        <f t="shared" si="7"/>
        <v>8.377361594290889</v>
      </c>
      <c r="R17" s="33" t="s">
        <v>13</v>
      </c>
      <c r="S17" s="18">
        <f t="shared" si="8"/>
        <v>11996.666666666666</v>
      </c>
      <c r="T17" s="18">
        <f t="shared" si="9"/>
        <v>11996.666666666666</v>
      </c>
    </row>
    <row r="18" spans="1:20" ht="30" x14ac:dyDescent="0.2">
      <c r="A18" s="20">
        <v>5</v>
      </c>
      <c r="B18" s="47" t="s">
        <v>38</v>
      </c>
      <c r="C18" s="49" t="s">
        <v>43</v>
      </c>
      <c r="D18" s="39" t="s">
        <v>26</v>
      </c>
      <c r="E18" s="37">
        <v>6</v>
      </c>
      <c r="F18" s="46">
        <v>930</v>
      </c>
      <c r="G18" s="38">
        <f t="shared" si="0"/>
        <v>5580</v>
      </c>
      <c r="H18" s="34">
        <v>890</v>
      </c>
      <c r="I18" s="35">
        <f t="shared" si="1"/>
        <v>5340</v>
      </c>
      <c r="J18" s="34">
        <v>980</v>
      </c>
      <c r="K18" s="35">
        <f t="shared" si="2"/>
        <v>5880</v>
      </c>
      <c r="L18" s="22">
        <f t="shared" si="3"/>
        <v>933.33333333333337</v>
      </c>
      <c r="M18" s="22">
        <f t="shared" si="4"/>
        <v>933.33333333333337</v>
      </c>
      <c r="N18" s="22">
        <f t="shared" si="5"/>
        <v>933.33</v>
      </c>
      <c r="O18" s="19">
        <v>3</v>
      </c>
      <c r="P18" s="18">
        <f t="shared" si="6"/>
        <v>45.09249752822894</v>
      </c>
      <c r="Q18" s="18">
        <f t="shared" si="7"/>
        <v>4.8313390208816722</v>
      </c>
      <c r="R18" s="33" t="s">
        <v>13</v>
      </c>
      <c r="S18" s="18">
        <f t="shared" si="8"/>
        <v>933.33333333333337</v>
      </c>
      <c r="T18" s="18">
        <f>E18*S18</f>
        <v>5600</v>
      </c>
    </row>
    <row r="19" spans="1:20" ht="32.25" customHeight="1" x14ac:dyDescent="0.2">
      <c r="A19" s="20">
        <v>6</v>
      </c>
      <c r="B19" s="47" t="s">
        <v>39</v>
      </c>
      <c r="C19" s="49" t="s">
        <v>44</v>
      </c>
      <c r="D19" s="39" t="s">
        <v>26</v>
      </c>
      <c r="E19" s="37">
        <v>6</v>
      </c>
      <c r="F19" s="46">
        <v>450</v>
      </c>
      <c r="G19" s="38">
        <f t="shared" si="0"/>
        <v>2700</v>
      </c>
      <c r="H19" s="34">
        <v>400</v>
      </c>
      <c r="I19" s="35">
        <f t="shared" si="1"/>
        <v>2400</v>
      </c>
      <c r="J19" s="34">
        <v>500</v>
      </c>
      <c r="K19" s="35">
        <f t="shared" si="2"/>
        <v>3000</v>
      </c>
      <c r="L19" s="22">
        <f t="shared" si="3"/>
        <v>450</v>
      </c>
      <c r="M19" s="22">
        <f t="shared" si="4"/>
        <v>450</v>
      </c>
      <c r="N19" s="22">
        <f t="shared" si="5"/>
        <v>450</v>
      </c>
      <c r="O19" s="19">
        <v>3</v>
      </c>
      <c r="P19" s="18">
        <f t="shared" si="6"/>
        <v>50</v>
      </c>
      <c r="Q19" s="18">
        <f t="shared" si="7"/>
        <v>11.111111111111111</v>
      </c>
      <c r="R19" s="33" t="s">
        <v>13</v>
      </c>
      <c r="S19" s="18">
        <f t="shared" si="8"/>
        <v>450</v>
      </c>
      <c r="T19" s="18">
        <f t="shared" si="9"/>
        <v>2700</v>
      </c>
    </row>
    <row r="20" spans="1:20" ht="15.75" x14ac:dyDescent="0.25">
      <c r="A20" s="79" t="s">
        <v>8</v>
      </c>
      <c r="B20" s="80"/>
      <c r="C20" s="25"/>
      <c r="D20" s="26"/>
      <c r="E20" s="40">
        <f>SUM(E14:E19)</f>
        <v>17</v>
      </c>
      <c r="F20" s="41"/>
      <c r="G20" s="42">
        <f>SUM(G14:G19)</f>
        <v>305280</v>
      </c>
      <c r="H20" s="43"/>
      <c r="I20" s="42">
        <f>SUM(I14:I19)</f>
        <v>298530</v>
      </c>
      <c r="J20" s="44"/>
      <c r="K20" s="42">
        <f>SUM(K14:K19)</f>
        <v>314880</v>
      </c>
      <c r="L20" s="27"/>
      <c r="M20" s="27"/>
      <c r="N20" s="27"/>
      <c r="O20" s="27"/>
      <c r="P20" s="27"/>
      <c r="Q20" s="27"/>
      <c r="R20" s="27"/>
      <c r="S20" s="27"/>
      <c r="T20" s="45">
        <f>SUM(T14:T19)</f>
        <v>306230.00000000006</v>
      </c>
    </row>
    <row r="21" spans="1:20" x14ac:dyDescent="0.2">
      <c r="A21" s="8"/>
      <c r="B21" s="8"/>
      <c r="C21" s="8"/>
      <c r="D21" s="1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/>
      <c r="B22" s="8"/>
      <c r="C22" s="8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">
      <c r="A23" s="8"/>
      <c r="B23" s="8"/>
      <c r="C23" s="8"/>
      <c r="D23" s="1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8.5" customHeight="1" x14ac:dyDescent="0.3">
      <c r="A24" s="15"/>
      <c r="B24" s="36" t="s">
        <v>14</v>
      </c>
      <c r="C24" s="36"/>
      <c r="D24" s="36"/>
      <c r="E24" s="75" t="s">
        <v>22</v>
      </c>
      <c r="F24" s="75"/>
      <c r="G24" s="75"/>
      <c r="H24" s="75"/>
      <c r="I24" s="24"/>
      <c r="J24" s="15"/>
      <c r="K24" s="15"/>
      <c r="L24" s="15"/>
      <c r="M24" s="15"/>
      <c r="N24" s="15"/>
      <c r="O24" s="15"/>
      <c r="P24" s="17"/>
      <c r="Q24" s="4"/>
      <c r="R24" s="4"/>
      <c r="S24" s="4"/>
      <c r="T24" s="4"/>
    </row>
    <row r="25" spans="1:20" ht="18.75" x14ac:dyDescent="0.3">
      <c r="A25" s="15"/>
      <c r="B25" s="23" t="s">
        <v>29</v>
      </c>
      <c r="C25" s="23"/>
      <c r="D25" s="23"/>
      <c r="E25" s="74"/>
      <c r="F25" s="74"/>
      <c r="G25" s="74"/>
      <c r="H25" s="74"/>
      <c r="I25" s="24"/>
      <c r="J25" s="15"/>
      <c r="K25" s="15"/>
      <c r="L25" s="15"/>
      <c r="M25" s="15"/>
      <c r="N25" s="15"/>
      <c r="O25" s="15"/>
      <c r="P25" s="17"/>
      <c r="Q25" s="4"/>
      <c r="R25" s="4"/>
      <c r="S25" s="4"/>
      <c r="T25" s="4"/>
    </row>
    <row r="26" spans="1:20" ht="18.75" x14ac:dyDescent="0.3">
      <c r="A26" s="15"/>
      <c r="B26" s="15"/>
      <c r="C26" s="15"/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7"/>
      <c r="Q26" s="4"/>
      <c r="R26" s="4"/>
      <c r="S26" s="4"/>
      <c r="T26" s="4"/>
    </row>
  </sheetData>
  <mergeCells count="33">
    <mergeCell ref="E25:H25"/>
    <mergeCell ref="E24:H24"/>
    <mergeCell ref="F12:G12"/>
    <mergeCell ref="D11:E12"/>
    <mergeCell ref="A20:B20"/>
    <mergeCell ref="B11:B13"/>
    <mergeCell ref="F11:K11"/>
    <mergeCell ref="H12:I12"/>
    <mergeCell ref="J12:K12"/>
    <mergeCell ref="A11:A13"/>
    <mergeCell ref="C11:C13"/>
    <mergeCell ref="O2:T2"/>
    <mergeCell ref="B1:I1"/>
    <mergeCell ref="D6:R6"/>
    <mergeCell ref="D7:R7"/>
    <mergeCell ref="P1:T1"/>
    <mergeCell ref="D5:R5"/>
    <mergeCell ref="A3:T3"/>
    <mergeCell ref="B5:C5"/>
    <mergeCell ref="S11:S13"/>
    <mergeCell ref="T11:T13"/>
    <mergeCell ref="D8:R8"/>
    <mergeCell ref="B8:C8"/>
    <mergeCell ref="M12:M13"/>
    <mergeCell ref="L12:L13"/>
    <mergeCell ref="O12:O13"/>
    <mergeCell ref="N12:N13"/>
    <mergeCell ref="B9:C9"/>
    <mergeCell ref="R12:R13"/>
    <mergeCell ref="L11:R11"/>
    <mergeCell ref="D9:R9"/>
    <mergeCell ref="P12:P13"/>
    <mergeCell ref="Q12:Q13"/>
  </mergeCells>
  <phoneticPr fontId="21" type="noConversion"/>
  <conditionalFormatting sqref="R14:T19">
    <cfRule type="containsText" dxfId="2" priority="10" operator="containsText" text="НЕОДНОРОДНЫЕ">
      <formula>NOT(ISERROR(SEARCH("НЕОДНОРОДНЫЕ",R14)))</formula>
    </cfRule>
    <cfRule type="containsText" dxfId="1" priority="11" operator="containsText" text="ОДНОРОДНЫЕ">
      <formula>NOT(ISERROR(SEARCH("ОДНОРОДНЫЕ",R14)))</formula>
    </cfRule>
    <cfRule type="containsText" dxfId="0" priority="12" operator="containsText" text="НЕОДНОРОДНЫЕ">
      <formula>NOT(ISERROR(SEARCH("НЕОДНОРОДНЫЕ",R14)))</formula>
    </cfRule>
  </conditionalFormatting>
  <pageMargins left="0.23622047244094491" right="0.23622047244094491" top="0.74803149606299213" bottom="0.74803149606299213" header="0.51181102362204722" footer="0.51181102362204722"/>
  <pageSetup paperSize="9" scale="58" firstPageNumber="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НМЦД зуботехн.услуги</vt:lpstr>
      <vt:lpstr>'НМЦД зуботехн.услуги'!Область_печати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Яглинская Ксения Александровна</dc:creator>
  <dc:description/>
  <cp:lastModifiedBy>Zakupki</cp:lastModifiedBy>
  <cp:revision>9</cp:revision>
  <cp:lastPrinted>2024-06-28T10:41:30Z</cp:lastPrinted>
  <dcterms:created xsi:type="dcterms:W3CDTF">2006-09-28T05:33:49Z</dcterms:created>
  <dcterms:modified xsi:type="dcterms:W3CDTF">2025-03-14T12:16:04Z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