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Бакалея" sheetId="1" r:id="rId1"/>
    <sheet name="Лист1" sheetId="2" r:id="rId2"/>
  </sheets>
  <definedNames>
    <definedName name="_xlnm.Print_Area" localSheetId="0">Бакалея!$A$1:$N$21</definedName>
  </definedNames>
  <calcPr calcId="125725"/>
</workbook>
</file>

<file path=xl/calcChain.xml><?xml version="1.0" encoding="utf-8"?>
<calcChain xmlns="http://schemas.openxmlformats.org/spreadsheetml/2006/main">
  <c r="H13" i="1"/>
  <c r="I13" s="1"/>
  <c r="J13" s="1"/>
  <c r="K13"/>
  <c r="L13" s="1"/>
  <c r="M13" s="1"/>
  <c r="N13" s="1"/>
  <c r="D14"/>
  <c r="K12"/>
  <c r="L12" s="1"/>
  <c r="M12" s="1"/>
  <c r="N12" s="1"/>
  <c r="H12"/>
  <c r="I12" s="1"/>
  <c r="J12" s="1"/>
  <c r="K11"/>
  <c r="L11" s="1"/>
  <c r="M11" s="1"/>
  <c r="N11" s="1"/>
  <c r="H11"/>
  <c r="I11" s="1"/>
  <c r="J11" s="1"/>
  <c r="K10"/>
  <c r="L10" s="1"/>
  <c r="M10" s="1"/>
  <c r="N10" s="1"/>
  <c r="H10"/>
  <c r="I10" s="1"/>
  <c r="J10" s="1"/>
  <c r="K9"/>
  <c r="L9" s="1"/>
  <c r="M9" s="1"/>
  <c r="N9" s="1"/>
  <c r="H9"/>
  <c r="I9" s="1"/>
  <c r="J9" s="1"/>
  <c r="K8"/>
  <c r="L8" s="1"/>
  <c r="M8" s="1"/>
  <c r="N8" s="1"/>
  <c r="H8"/>
  <c r="I8" s="1"/>
  <c r="J8" s="1"/>
  <c r="K7"/>
  <c r="L7" s="1"/>
  <c r="M7" s="1"/>
  <c r="N7" s="1"/>
  <c r="H7"/>
  <c r="I7" s="1"/>
  <c r="J7" s="1"/>
  <c r="N14" l="1"/>
  <c r="K16" s="1"/>
</calcChain>
</file>

<file path=xl/sharedStrings.xml><?xml version="1.0" encoding="utf-8"?>
<sst xmlns="http://schemas.openxmlformats.org/spreadsheetml/2006/main" count="46" uniqueCount="32">
  <si>
    <t>Обоснование (расчет)  начальной (максимальной) цены</t>
  </si>
  <si>
    <t>№</t>
  </si>
  <si>
    <t>Наименование предмета контракта (объект закупки)</t>
  </si>
  <si>
    <t>Ед. изм</t>
  </si>
  <si>
    <t>Кол-во</t>
  </si>
  <si>
    <t>Источник информации о цене (руб./ед.изм.)</t>
  </si>
  <si>
    <t>Однородность совокупности значений выявленных цен, используемых в расчете НМЦД</t>
  </si>
  <si>
    <t>НМЦД, определенная методом сопоставимых рыночных цен (анализа рынка)</t>
  </si>
  <si>
    <t>Поставщик 1</t>
  </si>
  <si>
    <t xml:space="preserve"> Поставщик 2</t>
  </si>
  <si>
    <t xml:space="preserve"> Поставщик 3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</si>
  <si>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</si>
  <si>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</si>
  <si>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rFont val="Times New Roman"/>
      </rPr>
      <t xml:space="preserve">         (не должен превышать 33%)</t>
    </r>
  </si>
  <si>
    <r>
      <rPr>
        <b/>
        <sz val="10"/>
        <rFont val="Times New Roman"/>
      </rPr>
      <t>Расчет НМЦК(НМЦД) по формуле</t>
    </r>
    <r>
      <rPr>
        <sz val="1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</si>
  <si>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</si>
  <si>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</si>
  <si>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НМЦД с учетом округления цены за единицу (руб.)</t>
  </si>
  <si>
    <t>М-8в</t>
  </si>
  <si>
    <t>шт</t>
  </si>
  <si>
    <t>тэп-15</t>
  </si>
  <si>
    <t>и-20А</t>
  </si>
  <si>
    <t>Литол</t>
  </si>
  <si>
    <t>АТФ 2</t>
  </si>
  <si>
    <t>Итого:</t>
  </si>
  <si>
    <t>х</t>
  </si>
  <si>
    <t>В результате проведенного расчета цена составила, руб.:</t>
  </si>
  <si>
    <t>подпись</t>
  </si>
  <si>
    <t>10w-40</t>
  </si>
  <si>
    <t>15W40</t>
  </si>
  <si>
    <t>на поставку смазоынчх материалов в АО "БОГОРОДСКОЕ ПАССАЖИРСКОЕ АВТОТРАНСПОРТНОЕ ПРЕДПРИЯТИЕ"</t>
  </si>
  <si>
    <t>Расчет произведен 10.03.2025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</si>
</sst>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b/>
      <sz val="14"/>
      <name val="Times New Roman"/>
    </font>
    <font>
      <b/>
      <sz val="13"/>
      <name val="Times New Roman"/>
    </font>
    <font>
      <b/>
      <sz val="10"/>
      <name val="Times New Roman"/>
    </font>
    <font>
      <sz val="10"/>
      <name val="Times New Roman"/>
    </font>
    <font>
      <sz val="11"/>
      <name val="Times New Roman"/>
    </font>
    <font>
      <sz val="14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i/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/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Border="1"/>
    <xf numFmtId="4" fontId="5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2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2" fontId="1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0" fontId="1" fillId="2" borderId="4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952500</xdr:rowOff>
    </xdr:from>
    <xdr:to>
      <xdr:col>8</xdr:col>
      <xdr:colOff>0</xdr:colOff>
      <xdr:row>5</xdr:row>
      <xdr:rowOff>1304925</xdr:rowOff>
    </xdr:to>
    <xdr:pic>
      <xdr:nvPicPr>
        <xdr:cNvPr id="63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6086475" y="4591050"/>
          <a:ext cx="1019174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304800</xdr:colOff>
      <xdr:row>5</xdr:row>
      <xdr:rowOff>1238250</xdr:rowOff>
    </xdr:from>
    <xdr:to>
      <xdr:col>8</xdr:col>
      <xdr:colOff>457200</xdr:colOff>
      <xdr:row>5</xdr:row>
      <xdr:rowOff>1466850</xdr:rowOff>
    </xdr:to>
    <xdr:pic>
      <xdr:nvPicPr>
        <xdr:cNvPr id="63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7410450" y="48768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19050</xdr:colOff>
      <xdr:row>5</xdr:row>
      <xdr:rowOff>952500</xdr:rowOff>
    </xdr:from>
    <xdr:to>
      <xdr:col>8</xdr:col>
      <xdr:colOff>0</xdr:colOff>
      <xdr:row>5</xdr:row>
      <xdr:rowOff>1304925</xdr:rowOff>
    </xdr:to>
    <xdr:pic>
      <xdr:nvPicPr>
        <xdr:cNvPr id="63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6086475" y="4591050"/>
          <a:ext cx="1019174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304800</xdr:colOff>
      <xdr:row>5</xdr:row>
      <xdr:rowOff>1238250</xdr:rowOff>
    </xdr:from>
    <xdr:to>
      <xdr:col>8</xdr:col>
      <xdr:colOff>457200</xdr:colOff>
      <xdr:row>5</xdr:row>
      <xdr:rowOff>1466850</xdr:rowOff>
    </xdr:to>
    <xdr:pic>
      <xdr:nvPicPr>
        <xdr:cNvPr id="63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7410450" y="48768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5</xdr:row>
      <xdr:rowOff>952500</xdr:rowOff>
    </xdr:from>
    <xdr:to>
      <xdr:col>10</xdr:col>
      <xdr:colOff>0</xdr:colOff>
      <xdr:row>5</xdr:row>
      <xdr:rowOff>1304925</xdr:rowOff>
    </xdr:to>
    <xdr:pic>
      <xdr:nvPicPr>
        <xdr:cNvPr id="63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8153399" y="4591050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5</xdr:row>
      <xdr:rowOff>923925</xdr:rowOff>
    </xdr:from>
    <xdr:to>
      <xdr:col>8</xdr:col>
      <xdr:colOff>1019175</xdr:colOff>
      <xdr:row>5</xdr:row>
      <xdr:rowOff>1362075</xdr:rowOff>
    </xdr:to>
    <xdr:pic>
      <xdr:nvPicPr>
        <xdr:cNvPr id="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/>
      </xdr:blipFill>
      <xdr:spPr bwMode="auto">
        <a:xfrm>
          <a:off x="7124700" y="4562475"/>
          <a:ext cx="1000125" cy="438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5</xdr:row>
      <xdr:rowOff>1600200</xdr:rowOff>
    </xdr:from>
    <xdr:to>
      <xdr:col>10</xdr:col>
      <xdr:colOff>1390650</xdr:colOff>
      <xdr:row>5</xdr:row>
      <xdr:rowOff>1962150</xdr:rowOff>
    </xdr:to>
    <xdr:pic>
      <xdr:nvPicPr>
        <xdr:cNvPr id="63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/>
      </xdr:blipFill>
      <xdr:spPr bwMode="auto">
        <a:xfrm>
          <a:off x="9105900" y="5238750"/>
          <a:ext cx="13716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171450</xdr:colOff>
      <xdr:row>5</xdr:row>
      <xdr:rowOff>1447800</xdr:rowOff>
    </xdr:from>
    <xdr:to>
      <xdr:col>10</xdr:col>
      <xdr:colOff>323849</xdr:colOff>
      <xdr:row>5</xdr:row>
      <xdr:rowOff>1676400</xdr:rowOff>
    </xdr:to>
    <xdr:pic>
      <xdr:nvPicPr>
        <xdr:cNvPr id="63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9258300" y="508635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91888</xdr:rowOff>
    </xdr:to>
    <xdr:sp macro="" textlink="">
      <xdr:nvSpPr>
        <xdr:cNvPr id="10" name="AutoShape 5" descr="https://af12.mail.ru/cgi-bin/readmsg?id=16886034141709031870;0;1;1&amp;mode=attachment&amp;email=ofis2000@mail.ru&amp;ct=image%2fpng&amp;cn=image.png&amp;cte=binary"/>
        <xdr:cNvSpPr>
          <a:spLocks noChangeAspect="1" noChangeArrowheads="1"/>
        </xdr:cNvSpPr>
      </xdr:nvSpPr>
      <xdr:spPr bwMode="auto">
        <a:xfrm>
          <a:off x="5715000" y="14525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1"/>
  <sheetViews>
    <sheetView tabSelected="1" zoomScale="70" workbookViewId="0">
      <selection activeCell="G21" sqref="G21"/>
    </sheetView>
  </sheetViews>
  <sheetFormatPr defaultRowHeight="12.75"/>
  <cols>
    <col min="1" max="1" width="3.140625" style="1" customWidth="1"/>
    <col min="2" max="2" width="52.7109375" style="1" bestFit="1" customWidth="1"/>
    <col min="3" max="3" width="7.85546875" style="1" customWidth="1"/>
    <col min="4" max="4" width="6.28515625" style="1" customWidth="1"/>
    <col min="5" max="5" width="13" style="1" customWidth="1"/>
    <col min="6" max="6" width="12.7109375" style="1" customWidth="1"/>
    <col min="7" max="7" width="13.5703125" style="1" customWidth="1"/>
    <col min="8" max="8" width="15.5703125" style="1" customWidth="1"/>
    <col min="9" max="9" width="15.42578125" style="1" customWidth="1"/>
    <col min="10" max="10" width="14.28515625" style="1" customWidth="1"/>
    <col min="11" max="11" width="20.85546875" style="1" customWidth="1"/>
    <col min="12" max="12" width="12.42578125" style="1" customWidth="1"/>
    <col min="13" max="13" width="9.28515625" style="1" customWidth="1"/>
    <col min="14" max="14" width="11.85546875" style="1" customWidth="1"/>
    <col min="15" max="16384" width="9.140625" style="1"/>
  </cols>
  <sheetData>
    <row r="1" spans="1:29" ht="15.75" customHeight="1">
      <c r="B1" s="2"/>
      <c r="C1" s="2"/>
      <c r="K1" s="3"/>
      <c r="L1" s="45"/>
      <c r="M1" s="45"/>
      <c r="N1" s="45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</row>
    <row r="2" spans="1:29" ht="6.75" customHeight="1">
      <c r="B2" s="2"/>
      <c r="C2" s="2"/>
      <c r="K2" s="3"/>
      <c r="L2" s="45"/>
      <c r="M2" s="45"/>
      <c r="N2" s="45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5"/>
    </row>
    <row r="3" spans="1:29" ht="24.75" customHeight="1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33" customHeight="1">
      <c r="A4" s="6"/>
      <c r="B4" s="47" t="s">
        <v>30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39" customHeight="1">
      <c r="A5" s="48" t="s">
        <v>1</v>
      </c>
      <c r="B5" s="48" t="s">
        <v>2</v>
      </c>
      <c r="C5" s="48" t="s">
        <v>3</v>
      </c>
      <c r="D5" s="48" t="s">
        <v>4</v>
      </c>
      <c r="E5" s="48" t="s">
        <v>5</v>
      </c>
      <c r="F5" s="48"/>
      <c r="G5" s="48"/>
      <c r="H5" s="49" t="s">
        <v>6</v>
      </c>
      <c r="I5" s="49"/>
      <c r="J5" s="49"/>
      <c r="K5" s="50" t="s">
        <v>7</v>
      </c>
      <c r="L5" s="51"/>
      <c r="M5" s="51"/>
      <c r="N5" s="52"/>
    </row>
    <row r="6" spans="1:29" ht="155.25" customHeight="1">
      <c r="A6" s="48"/>
      <c r="B6" s="48"/>
      <c r="C6" s="48"/>
      <c r="D6" s="48"/>
      <c r="E6" s="7" t="s">
        <v>8</v>
      </c>
      <c r="F6" s="7" t="s">
        <v>9</v>
      </c>
      <c r="G6" s="7" t="s">
        <v>10</v>
      </c>
      <c r="H6" s="8" t="s">
        <v>11</v>
      </c>
      <c r="I6" s="8" t="s">
        <v>12</v>
      </c>
      <c r="J6" s="8" t="s">
        <v>13</v>
      </c>
      <c r="K6" s="9" t="s">
        <v>14</v>
      </c>
      <c r="L6" s="10" t="s">
        <v>15</v>
      </c>
      <c r="M6" s="10" t="s">
        <v>16</v>
      </c>
      <c r="N6" s="10" t="s">
        <v>17</v>
      </c>
    </row>
    <row r="7" spans="1:29" ht="15" customHeight="1">
      <c r="A7" s="11">
        <v>1</v>
      </c>
      <c r="B7" s="12" t="s">
        <v>18</v>
      </c>
      <c r="C7" s="12" t="s">
        <v>19</v>
      </c>
      <c r="D7" s="13">
        <v>10</v>
      </c>
      <c r="E7" s="14">
        <v>32557.35</v>
      </c>
      <c r="F7" s="15">
        <v>31507</v>
      </c>
      <c r="G7" s="16">
        <v>31007</v>
      </c>
      <c r="H7" s="17">
        <f t="shared" ref="H7:H11" si="0">AVERAGE(E7:G7)</f>
        <v>31690.45</v>
      </c>
      <c r="I7" s="18">
        <f t="shared" ref="I7:I11" si="1">SQRT(((SUM((POWER(E7-H7,2)),(POWER(F7-H7,2)),(POWER(G7-H7,2)))/(COLUMNS(E7:G7)-1))))</f>
        <v>791.28800540637474</v>
      </c>
      <c r="J7" s="18">
        <f t="shared" ref="J7:J11" si="2">I7/H7*100</f>
        <v>2.4969289025759327</v>
      </c>
      <c r="K7" s="17">
        <f t="shared" ref="K7:K11" si="3">((D7/3)*(SUM(E7:G7)))</f>
        <v>316904.50000000006</v>
      </c>
      <c r="L7" s="17">
        <f t="shared" ref="L7:L11" si="4">K7/D7</f>
        <v>31690.450000000004</v>
      </c>
      <c r="M7" s="17">
        <f t="shared" ref="M7:M11" si="5">ROUND(L7,2)</f>
        <v>31690.45</v>
      </c>
      <c r="N7" s="17">
        <f t="shared" ref="N7:N11" si="6">M7*D7</f>
        <v>316904.5</v>
      </c>
    </row>
    <row r="8" spans="1:29" ht="15" customHeight="1">
      <c r="A8" s="11">
        <v>2</v>
      </c>
      <c r="B8" s="12" t="s">
        <v>20</v>
      </c>
      <c r="C8" s="12" t="s">
        <v>19</v>
      </c>
      <c r="D8" s="13">
        <v>1</v>
      </c>
      <c r="E8" s="14">
        <v>36649.199999999997</v>
      </c>
      <c r="F8" s="19">
        <v>35904</v>
      </c>
      <c r="G8" s="16">
        <v>34904</v>
      </c>
      <c r="H8" s="17">
        <f t="shared" si="0"/>
        <v>35819.066666666666</v>
      </c>
      <c r="I8" s="18">
        <f t="shared" si="1"/>
        <v>875.6945890739139</v>
      </c>
      <c r="J8" s="18">
        <f t="shared" si="2"/>
        <v>2.444772213701587</v>
      </c>
      <c r="K8" s="17">
        <f t="shared" si="3"/>
        <v>35819.066666666666</v>
      </c>
      <c r="L8" s="17">
        <f t="shared" si="4"/>
        <v>35819.066666666666</v>
      </c>
      <c r="M8" s="17">
        <f t="shared" si="5"/>
        <v>35819.07</v>
      </c>
      <c r="N8" s="17">
        <f t="shared" si="6"/>
        <v>35819.07</v>
      </c>
    </row>
    <row r="9" spans="1:29" ht="15" customHeight="1">
      <c r="A9" s="11">
        <v>3</v>
      </c>
      <c r="B9" s="12" t="s">
        <v>21</v>
      </c>
      <c r="C9" s="12" t="s">
        <v>19</v>
      </c>
      <c r="D9" s="13">
        <v>1</v>
      </c>
      <c r="E9" s="14">
        <v>35641.199999999997</v>
      </c>
      <c r="F9" s="19">
        <v>34944</v>
      </c>
      <c r="G9" s="16">
        <v>33944</v>
      </c>
      <c r="H9" s="17">
        <f t="shared" si="0"/>
        <v>34843.066666666666</v>
      </c>
      <c r="I9" s="18">
        <f t="shared" si="1"/>
        <v>853.09003823355658</v>
      </c>
      <c r="J9" s="18">
        <f t="shared" si="2"/>
        <v>2.4483781705979477</v>
      </c>
      <c r="K9" s="17">
        <f t="shared" si="3"/>
        <v>34843.066666666666</v>
      </c>
      <c r="L9" s="17">
        <f t="shared" si="4"/>
        <v>34843.066666666666</v>
      </c>
      <c r="M9" s="17">
        <f t="shared" si="5"/>
        <v>34843.07</v>
      </c>
      <c r="N9" s="17">
        <f t="shared" si="6"/>
        <v>34843.07</v>
      </c>
    </row>
    <row r="10" spans="1:29" ht="15" customHeight="1">
      <c r="A10" s="11">
        <v>4</v>
      </c>
      <c r="B10" s="12" t="s">
        <v>29</v>
      </c>
      <c r="C10" s="12" t="s">
        <v>19</v>
      </c>
      <c r="D10" s="13">
        <v>2</v>
      </c>
      <c r="E10" s="14">
        <v>52265.85</v>
      </c>
      <c r="F10" s="19">
        <v>50000</v>
      </c>
      <c r="G10" s="16">
        <v>49777</v>
      </c>
      <c r="H10" s="17">
        <f t="shared" si="0"/>
        <v>50680.950000000004</v>
      </c>
      <c r="I10" s="18">
        <f t="shared" si="1"/>
        <v>1377.0850581935736</v>
      </c>
      <c r="J10" s="18">
        <f t="shared" si="2"/>
        <v>2.7171650456307024</v>
      </c>
      <c r="K10" s="17">
        <f t="shared" si="3"/>
        <v>101361.9</v>
      </c>
      <c r="L10" s="17">
        <f t="shared" si="4"/>
        <v>50680.95</v>
      </c>
      <c r="M10" s="17">
        <f t="shared" si="5"/>
        <v>50680.95</v>
      </c>
      <c r="N10" s="17">
        <f t="shared" si="6"/>
        <v>101361.9</v>
      </c>
    </row>
    <row r="11" spans="1:29" ht="15" customHeight="1">
      <c r="A11" s="11">
        <v>5</v>
      </c>
      <c r="B11" s="12" t="s">
        <v>22</v>
      </c>
      <c r="C11" s="12" t="s">
        <v>19</v>
      </c>
      <c r="D11" s="13">
        <v>6</v>
      </c>
      <c r="E11" s="20">
        <v>7056</v>
      </c>
      <c r="F11" s="15">
        <v>6920</v>
      </c>
      <c r="G11" s="16">
        <v>6720</v>
      </c>
      <c r="H11" s="17">
        <f t="shared" si="0"/>
        <v>6898.666666666667</v>
      </c>
      <c r="I11" s="18">
        <f t="shared" si="1"/>
        <v>169.01282002656879</v>
      </c>
      <c r="J11" s="18">
        <f t="shared" si="2"/>
        <v>2.4499345771149321</v>
      </c>
      <c r="K11" s="17">
        <f t="shared" si="3"/>
        <v>41392</v>
      </c>
      <c r="L11" s="17">
        <f t="shared" si="4"/>
        <v>6898.666666666667</v>
      </c>
      <c r="M11" s="17">
        <f t="shared" si="5"/>
        <v>6898.67</v>
      </c>
      <c r="N11" s="17">
        <f t="shared" si="6"/>
        <v>41392.020000000004</v>
      </c>
    </row>
    <row r="12" spans="1:29" ht="15" customHeight="1">
      <c r="A12" s="11">
        <v>6</v>
      </c>
      <c r="B12" s="12" t="s">
        <v>23</v>
      </c>
      <c r="C12" s="12" t="s">
        <v>19</v>
      </c>
      <c r="D12" s="13">
        <v>4</v>
      </c>
      <c r="E12" s="19">
        <v>7844.55</v>
      </c>
      <c r="F12" s="15">
        <v>7871</v>
      </c>
      <c r="G12" s="16">
        <v>7471</v>
      </c>
      <c r="H12" s="17">
        <f>AVERAGE(E12:G12)</f>
        <v>7728.8499999999995</v>
      </c>
      <c r="I12" s="18">
        <f>SQRT(((SUM((POWER(E12-H12,2)),(POWER(F12-H12,2)),(POWER(G12-H12,2)))/(COLUMNS(E12:G12)-1))))</f>
        <v>223.6959264269245</v>
      </c>
      <c r="J12" s="18">
        <f>I12/H12*100</f>
        <v>2.8942976824097313</v>
      </c>
      <c r="K12" s="17">
        <f>((D12/3)*(SUM(E12:G12)))</f>
        <v>30915.399999999998</v>
      </c>
      <c r="L12" s="17">
        <f>K12/D12</f>
        <v>7728.8499999999995</v>
      </c>
      <c r="M12" s="17">
        <f>ROUND(L12,2)</f>
        <v>7728.85</v>
      </c>
      <c r="N12" s="17">
        <f>M12*D12</f>
        <v>30915.4</v>
      </c>
    </row>
    <row r="13" spans="1:29" ht="15" customHeight="1">
      <c r="A13" s="11">
        <v>7</v>
      </c>
      <c r="B13" s="35" t="s">
        <v>28</v>
      </c>
      <c r="C13" s="35" t="s">
        <v>19</v>
      </c>
      <c r="D13" s="16">
        <v>4</v>
      </c>
      <c r="E13" s="16">
        <v>47124</v>
      </c>
      <c r="F13" s="16">
        <v>44980</v>
      </c>
      <c r="G13" s="16">
        <v>44880</v>
      </c>
      <c r="H13" s="16">
        <f>AVERAGE(E13:G13)</f>
        <v>45661.333333333336</v>
      </c>
      <c r="I13" s="16">
        <f>SQRT(((SUM((POWER(E13-H13,2)),(POWER(F13-H13,2)),(POWER(G13-H13,2)))/(COLUMNS(E13:G13)-1))))</f>
        <v>1267.6929176000524</v>
      </c>
      <c r="J13" s="16">
        <f>I13/H13*100</f>
        <v>2.7762941312855203</v>
      </c>
      <c r="K13" s="16">
        <f>((D13/3)*(SUM(E13:G13)))</f>
        <v>182645.33333333331</v>
      </c>
      <c r="L13" s="16">
        <f>K13/D13</f>
        <v>45661.333333333328</v>
      </c>
      <c r="M13" s="16">
        <f>ROUND(L13,2)</f>
        <v>45661.33</v>
      </c>
      <c r="N13" s="16">
        <f>M13*D13</f>
        <v>182645.32</v>
      </c>
    </row>
    <row r="14" spans="1:29" ht="16.5" customHeight="1">
      <c r="A14" s="36" t="s">
        <v>24</v>
      </c>
      <c r="B14" s="37"/>
      <c r="C14" s="38"/>
      <c r="D14" s="21">
        <f>SUM(D7:D13)</f>
        <v>28</v>
      </c>
      <c r="E14" s="33" t="s">
        <v>25</v>
      </c>
      <c r="F14" s="33" t="s">
        <v>25</v>
      </c>
      <c r="G14" s="33" t="s">
        <v>25</v>
      </c>
      <c r="H14" s="33" t="s">
        <v>25</v>
      </c>
      <c r="I14" s="34" t="s">
        <v>25</v>
      </c>
      <c r="J14" s="34" t="s">
        <v>25</v>
      </c>
      <c r="K14" s="34" t="s">
        <v>25</v>
      </c>
      <c r="L14" s="34" t="s">
        <v>25</v>
      </c>
      <c r="M14" s="34" t="s">
        <v>25</v>
      </c>
      <c r="N14" s="34">
        <f>SUM(N7:N13)</f>
        <v>743881.28</v>
      </c>
    </row>
    <row r="15" spans="1:29" ht="19.5" customHeight="1">
      <c r="A15" s="39"/>
      <c r="B15" s="39"/>
      <c r="C15" s="39"/>
      <c r="D15" s="39"/>
      <c r="E15" s="39"/>
      <c r="F15" s="39"/>
      <c r="G15" s="39"/>
      <c r="H15" s="22"/>
      <c r="I15" s="22"/>
      <c r="J15" s="22"/>
      <c r="K15" s="23"/>
      <c r="N15" s="24"/>
    </row>
    <row r="16" spans="1:29" ht="15.75" customHeight="1">
      <c r="A16" s="40" t="s">
        <v>26</v>
      </c>
      <c r="B16" s="41"/>
      <c r="C16" s="41"/>
      <c r="D16" s="41"/>
      <c r="E16" s="41"/>
      <c r="F16" s="41"/>
      <c r="G16" s="41"/>
      <c r="H16" s="41"/>
      <c r="I16" s="41"/>
      <c r="J16" s="41"/>
      <c r="K16" s="25">
        <f>N14</f>
        <v>743881.28</v>
      </c>
      <c r="L16" s="26"/>
      <c r="M16" s="26"/>
      <c r="N16" s="26"/>
    </row>
    <row r="17" spans="1:14" ht="9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6"/>
      <c r="L17" s="26"/>
      <c r="M17" s="26"/>
      <c r="N17" s="26"/>
    </row>
    <row r="18" spans="1:14" ht="9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.75">
      <c r="B19" s="30" t="s">
        <v>31</v>
      </c>
      <c r="C19" s="42"/>
      <c r="D19" s="43"/>
      <c r="E19" s="43"/>
      <c r="F19" s="43"/>
      <c r="G19" s="43"/>
      <c r="H19" s="43"/>
      <c r="I19" s="43"/>
      <c r="J19" s="43"/>
      <c r="K19" s="43"/>
      <c r="L19" s="44"/>
      <c r="M19" s="44"/>
      <c r="N19" s="44"/>
    </row>
    <row r="20" spans="1:14" ht="6" customHeight="1"/>
    <row r="21" spans="1:14">
      <c r="B21" s="31" t="s">
        <v>27</v>
      </c>
      <c r="C21" s="32"/>
      <c r="D21" s="32"/>
      <c r="E21" s="32"/>
    </row>
  </sheetData>
  <protectedRanges>
    <protectedRange sqref="D7:G12" name="Диапазон1"/>
    <protectedRange sqref="B7 B9:B12" name="Диапазон1_1"/>
  </protectedRanges>
  <mergeCells count="14">
    <mergeCell ref="A14:C14"/>
    <mergeCell ref="A15:G15"/>
    <mergeCell ref="A16:J16"/>
    <mergeCell ref="C19:N19"/>
    <mergeCell ref="L1:N2"/>
    <mergeCell ref="A3:N3"/>
    <mergeCell ref="B4:N4"/>
    <mergeCell ref="A5:A6"/>
    <mergeCell ref="B5:B6"/>
    <mergeCell ref="C5:C6"/>
    <mergeCell ref="D5:D6"/>
    <mergeCell ref="E5:G5"/>
    <mergeCell ref="H5:J5"/>
    <mergeCell ref="K5:N5"/>
  </mergeCells>
  <pageMargins left="0.39370078740157477" right="0.39370078740157477" top="0.78740157480314954" bottom="0.59055118110236249" header="0.51181102362204722" footer="0.51181102362204722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Бакалея</vt:lpstr>
      <vt:lpstr>Лист1</vt:lpstr>
      <vt:lpstr>Бакалея!Область_печати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Q</cp:lastModifiedBy>
  <cp:revision>2</cp:revision>
  <cp:lastPrinted>2025-03-10T09:42:25Z</cp:lastPrinted>
  <dcterms:created xsi:type="dcterms:W3CDTF">2014-01-15T18:15:09Z</dcterms:created>
  <dcterms:modified xsi:type="dcterms:W3CDTF">2025-03-10T09:42:30Z</dcterms:modified>
</cp:coreProperties>
</file>