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7340" yWindow="0" windowWidth="22575" windowHeight="15555"/>
  </bookViews>
  <sheets>
    <sheet name="Обоснование НМЦД" sheetId="1" r:id="rId1"/>
  </sheets>
  <calcPr calcId="124519" refMode="R1C1"/>
</workbook>
</file>

<file path=xl/calcChain.xml><?xml version="1.0" encoding="utf-8"?>
<calcChain xmlns="http://schemas.openxmlformats.org/spreadsheetml/2006/main">
  <c r="Q14" i="1"/>
  <c r="V14" s="1"/>
  <c r="Q13"/>
  <c r="Q17"/>
  <c r="V17" s="1"/>
  <c r="Q16"/>
  <c r="V16" s="1"/>
  <c r="Q15"/>
  <c r="V15" s="1"/>
  <c r="R36"/>
  <c r="Q36"/>
  <c r="V36" s="1"/>
  <c r="J36"/>
  <c r="H36"/>
  <c r="F36"/>
  <c r="R35"/>
  <c r="Q35"/>
  <c r="V35" s="1"/>
  <c r="J35"/>
  <c r="H35"/>
  <c r="F35"/>
  <c r="R34"/>
  <c r="Q34"/>
  <c r="V34" s="1"/>
  <c r="J34"/>
  <c r="H34"/>
  <c r="F34"/>
  <c r="R33"/>
  <c r="Q33"/>
  <c r="V33" s="1"/>
  <c r="J33"/>
  <c r="H33"/>
  <c r="F33"/>
  <c r="R32"/>
  <c r="Q32"/>
  <c r="V32" s="1"/>
  <c r="J32"/>
  <c r="H32"/>
  <c r="F32"/>
  <c r="R31"/>
  <c r="Q31"/>
  <c r="V31" s="1"/>
  <c r="J31"/>
  <c r="H31"/>
  <c r="F31"/>
  <c r="R30"/>
  <c r="Q30"/>
  <c r="V30" s="1"/>
  <c r="J30"/>
  <c r="H30"/>
  <c r="F30"/>
  <c r="R29"/>
  <c r="Q29"/>
  <c r="V29" s="1"/>
  <c r="J29"/>
  <c r="H29"/>
  <c r="F29"/>
  <c r="R28"/>
  <c r="Q28"/>
  <c r="V28" s="1"/>
  <c r="J28"/>
  <c r="H28"/>
  <c r="F28"/>
  <c r="R27"/>
  <c r="Q27"/>
  <c r="V27" s="1"/>
  <c r="J27"/>
  <c r="H27"/>
  <c r="F27"/>
  <c r="R26"/>
  <c r="Q26"/>
  <c r="V26" s="1"/>
  <c r="J26"/>
  <c r="H26"/>
  <c r="F26"/>
  <c r="R25"/>
  <c r="Q25"/>
  <c r="V25" s="1"/>
  <c r="J25"/>
  <c r="H25"/>
  <c r="F25"/>
  <c r="R24"/>
  <c r="Q24"/>
  <c r="V24" s="1"/>
  <c r="J24"/>
  <c r="H24"/>
  <c r="F24"/>
  <c r="R23"/>
  <c r="Q23"/>
  <c r="V23" s="1"/>
  <c r="J23"/>
  <c r="H23"/>
  <c r="F23"/>
  <c r="R22"/>
  <c r="Q22"/>
  <c r="V22" s="1"/>
  <c r="J22"/>
  <c r="H22"/>
  <c r="F22"/>
  <c r="R21"/>
  <c r="Q21"/>
  <c r="V21" s="1"/>
  <c r="J21"/>
  <c r="H21"/>
  <c r="F21"/>
  <c r="R20"/>
  <c r="Q20"/>
  <c r="V20" s="1"/>
  <c r="J20"/>
  <c r="H20"/>
  <c r="F20"/>
  <c r="R19"/>
  <c r="Q19"/>
  <c r="V19" s="1"/>
  <c r="J19"/>
  <c r="H19"/>
  <c r="F19"/>
  <c r="R18"/>
  <c r="Q18"/>
  <c r="V18" s="1"/>
  <c r="J18"/>
  <c r="H18"/>
  <c r="F18"/>
  <c r="R17"/>
  <c r="J17"/>
  <c r="H17"/>
  <c r="F17"/>
  <c r="R16"/>
  <c r="J16"/>
  <c r="H16"/>
  <c r="F16"/>
  <c r="R15"/>
  <c r="J15"/>
  <c r="H15"/>
  <c r="F15"/>
  <c r="R14"/>
  <c r="J14"/>
  <c r="H14"/>
  <c r="F14"/>
  <c r="S18" l="1"/>
  <c r="T18" s="1"/>
  <c r="U18" s="1"/>
  <c r="S19"/>
  <c r="T19" s="1"/>
  <c r="U19" s="1"/>
  <c r="S20"/>
  <c r="T20" s="1"/>
  <c r="U20" s="1"/>
  <c r="S21"/>
  <c r="T21" s="1"/>
  <c r="U21" s="1"/>
  <c r="S22"/>
  <c r="T22" s="1"/>
  <c r="U22" s="1"/>
  <c r="S23"/>
  <c r="T23" s="1"/>
  <c r="U23" s="1"/>
  <c r="S24"/>
  <c r="T24" s="1"/>
  <c r="U24" s="1"/>
  <c r="S25"/>
  <c r="T25" s="1"/>
  <c r="U25" s="1"/>
  <c r="S26"/>
  <c r="T26" s="1"/>
  <c r="U26" s="1"/>
  <c r="S27"/>
  <c r="T27" s="1"/>
  <c r="U27" s="1"/>
  <c r="S28"/>
  <c r="T28" s="1"/>
  <c r="U28" s="1"/>
  <c r="S29"/>
  <c r="T29" s="1"/>
  <c r="U29" s="1"/>
  <c r="S30"/>
  <c r="T30" s="1"/>
  <c r="U30" s="1"/>
  <c r="S31"/>
  <c r="T31" s="1"/>
  <c r="U31" s="1"/>
  <c r="S32"/>
  <c r="T32" s="1"/>
  <c r="U32" s="1"/>
  <c r="S33"/>
  <c r="T33" s="1"/>
  <c r="U33" s="1"/>
  <c r="S34"/>
  <c r="T34" s="1"/>
  <c r="U34" s="1"/>
  <c r="S35"/>
  <c r="T35" s="1"/>
  <c r="U35" s="1"/>
  <c r="S36"/>
  <c r="T36" s="1"/>
  <c r="U36" s="1"/>
  <c r="S17"/>
  <c r="T17" s="1"/>
  <c r="U17" s="1"/>
  <c r="S16"/>
  <c r="T16" s="1"/>
  <c r="U16" s="1"/>
  <c r="S15"/>
  <c r="T15" s="1"/>
  <c r="U15" s="1"/>
  <c r="S14"/>
  <c r="T14" s="1"/>
  <c r="U14" s="1"/>
  <c r="F13"/>
  <c r="H13"/>
  <c r="J13"/>
  <c r="V13"/>
  <c r="V37" s="1"/>
  <c r="R13"/>
  <c r="S13" l="1"/>
  <c r="T13" l="1"/>
  <c r="U13" s="1"/>
  <c r="E8"/>
</calcChain>
</file>

<file path=xl/sharedStrings.xml><?xml version="1.0" encoding="utf-8"?>
<sst xmlns="http://schemas.openxmlformats.org/spreadsheetml/2006/main" count="97" uniqueCount="63">
  <si>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</si>
  <si>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</si>
  <si>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</si>
  <si>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</si>
  <si>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</si>
  <si>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</si>
  <si>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</si>
  <si>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</si>
  <si>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</si>
  <si>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</si>
  <si>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</si>
  <si>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</si>
  <si>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</si>
  <si>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</si>
  <si>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</si>
  <si>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</si>
  <si>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</si>
  <si>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</si>
  <si>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</si>
  <si>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</si>
  <si>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</si>
  <si>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</si>
  <si>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</si>
  <si>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</si>
  <si>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</si>
  <si>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</si>
  <si>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</si>
  <si>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</si>
  <si>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</si>
  <si>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</si>
  <si>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</si>
  <si>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</si>
  <si>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</si>
  <si>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</si>
  <si>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</si>
  <si>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 xml:space="preserve">Белье специальное хлопчатобумажное (муж)
Белье летнее
</t>
  </si>
  <si>
    <t xml:space="preserve">Кепи-бейсболка 
Кепка Траверс
</t>
  </si>
  <si>
    <t xml:space="preserve">Головной убор для работников бани (косынка)
Косынка бязь
</t>
  </si>
  <si>
    <t>шт</t>
  </si>
  <si>
    <t>пара</t>
  </si>
  <si>
    <t>штт</t>
  </si>
  <si>
    <t>б/н от 11.02.2025</t>
  </si>
  <si>
    <t xml:space="preserve">Костюм  для  рабочих 
 (мужской)
</t>
  </si>
  <si>
    <t xml:space="preserve">Костюм для сварщика (2 класс защиты)
</t>
  </si>
  <si>
    <t xml:space="preserve">Костюм для  аккумуляторщика
</t>
  </si>
  <si>
    <t xml:space="preserve">Костюм для работника по обслуживанию бани
</t>
  </si>
  <si>
    <t xml:space="preserve">Средство индивидуальной защиты головы от ударов 
Каскетка 
</t>
  </si>
  <si>
    <t xml:space="preserve">Фартук спилковый
</t>
  </si>
  <si>
    <t xml:space="preserve">Нарукавники 
</t>
  </si>
  <si>
    <t xml:space="preserve">Нарукавники Рамен
</t>
  </si>
  <si>
    <t xml:space="preserve">Жилет сигнальный
</t>
  </si>
  <si>
    <t xml:space="preserve">Ботинки  для для сварщиков
</t>
  </si>
  <si>
    <t xml:space="preserve">Ботинки кожаные с жестким подноском (рабочим)
</t>
  </si>
  <si>
    <t xml:space="preserve">Сапоги  кожаные с   жестким подноском (рабочим)
</t>
  </si>
  <si>
    <t xml:space="preserve">Обувь для работников бани (сабо мужские и женские)
</t>
  </si>
  <si>
    <t xml:space="preserve"> Перчатки с ПВХ покрытием в ладонной части
</t>
  </si>
  <si>
    <t xml:space="preserve">Перчатки для индивидуальной защиты рук от  механических воздействий (истирания, прокола, пореза), от общих производственных загрязнений, в том числе для защиты от воды, растворов кислот до 50 % (по серной кислоте), растворов щелочей до 50 %, в том числе от нефти, нефтепродуктов, масел и бензина, в том числе от пониженных температур. 
</t>
  </si>
  <si>
    <t xml:space="preserve">Перчатки для работ на канализации 
</t>
  </si>
  <si>
    <t xml:space="preserve">Термостойкие наколенники с защитной чашкой
</t>
  </si>
  <si>
    <t xml:space="preserve">Краги для защиты рук от повышенных температур 
</t>
  </si>
  <si>
    <t>Многоразовые противошумные вкладыши.</t>
  </si>
  <si>
    <t xml:space="preserve">Очки защитные от ультрафиолетового излучения, слепящей яркости
</t>
  </si>
  <si>
    <t xml:space="preserve">Очки защитные для токарных, слесарных, шлифовальных, фрезеровальных, малярных, монтажных, ремонтных и других работ
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</si>
</sst>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_р_."/>
    <numFmt numFmtId="166" formatCode="#,##0.0000"/>
  </numFmts>
  <fonts count="2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3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3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3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9" fillId="0" borderId="1" xfId="0" applyFont="1" applyFill="1" applyBorder="1" applyAlignment="1">
      <alignment horizontal="left" vertical="top" wrapText="1"/>
    </xf>
    <xf numFmtId="4" fontId="15" fillId="0" borderId="0" xfId="0" applyNumberFormat="1" applyFont="1" applyAlignment="1">
      <alignment vertical="top"/>
    </xf>
    <xf numFmtId="0" fontId="19" fillId="4" borderId="1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3" borderId="2" xfId="0" applyFont="1" applyFill="1" applyBorder="1" applyAlignment="1">
      <alignment horizontal="justify" vertical="top" wrapText="1"/>
    </xf>
    <xf numFmtId="0" fontId="18" fillId="3" borderId="4" xfId="0" applyFont="1" applyFill="1" applyBorder="1" applyAlignment="1">
      <alignment horizontal="justify" vertical="top" wrapText="1"/>
    </xf>
    <xf numFmtId="0" fontId="18" fillId="3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165" fontId="9" fillId="2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40</xdr:row>
      <xdr:rowOff>998367</xdr:rowOff>
    </xdr:from>
    <xdr:to>
      <xdr:col>3</xdr:col>
      <xdr:colOff>228600</xdr:colOff>
      <xdr:row>40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42</xdr:row>
      <xdr:rowOff>211452</xdr:rowOff>
    </xdr:from>
    <xdr:to>
      <xdr:col>3</xdr:col>
      <xdr:colOff>495299</xdr:colOff>
      <xdr:row>42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41</xdr:row>
      <xdr:rowOff>422036</xdr:rowOff>
    </xdr:from>
    <xdr:to>
      <xdr:col>4</xdr:col>
      <xdr:colOff>336186</xdr:colOff>
      <xdr:row>42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42</xdr:row>
      <xdr:rowOff>211452</xdr:rowOff>
    </xdr:from>
    <xdr:to>
      <xdr:col>3</xdr:col>
      <xdr:colOff>495299</xdr:colOff>
      <xdr:row>42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"/>
  <sheetViews>
    <sheetView tabSelected="1" topLeftCell="A4" workbookViewId="0">
      <selection activeCell="G36" sqref="G36"/>
    </sheetView>
  </sheetViews>
  <sheetFormatPr defaultRowHeight="15"/>
  <cols>
    <col min="1" max="1" width="4.5703125" style="1" customWidth="1"/>
    <col min="2" max="2" width="28.4257812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>
      <c r="F1" s="4"/>
      <c r="G1" s="4"/>
      <c r="H1" s="4"/>
      <c r="V1" s="5" t="s">
        <v>0</v>
      </c>
    </row>
    <row r="2" spans="1:22" s="3" customFormat="1" ht="12">
      <c r="F2" s="4"/>
      <c r="G2" s="4"/>
      <c r="H2" s="4"/>
      <c r="V2" s="5" t="s">
        <v>1</v>
      </c>
    </row>
    <row r="3" spans="1:22" s="6" customFormat="1" ht="11.25"/>
    <row r="4" spans="1:22" ht="15.7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15.75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5.7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s="7" customFormat="1" ht="11.25">
      <c r="T7" s="6"/>
      <c r="U7" s="6"/>
    </row>
    <row r="8" spans="1:22" s="8" customFormat="1" ht="15.75" customHeight="1">
      <c r="A8" s="66" t="s">
        <v>4</v>
      </c>
      <c r="B8" s="66"/>
      <c r="C8" s="66"/>
      <c r="D8" s="66"/>
      <c r="E8" s="67">
        <f>SUMIF(V37,"&gt;0")</f>
        <v>1583437.65</v>
      </c>
      <c r="F8" s="67"/>
      <c r="G8" s="68" t="s">
        <v>5</v>
      </c>
      <c r="H8" s="68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6</v>
      </c>
      <c r="V8" s="12"/>
    </row>
    <row r="9" spans="1:22" s="6" customFormat="1" ht="11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7</v>
      </c>
      <c r="V9" s="17"/>
    </row>
    <row r="10" spans="1:22" ht="15" customHeight="1">
      <c r="A10" s="59" t="s">
        <v>8</v>
      </c>
      <c r="B10" s="59" t="s">
        <v>33</v>
      </c>
      <c r="C10" s="59" t="s">
        <v>34</v>
      </c>
      <c r="D10" s="59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0" t="s">
        <v>15</v>
      </c>
      <c r="R10" s="59" t="s">
        <v>16</v>
      </c>
      <c r="S10" s="59" t="s">
        <v>17</v>
      </c>
      <c r="T10" s="59" t="s">
        <v>18</v>
      </c>
      <c r="U10" s="59" t="s">
        <v>19</v>
      </c>
      <c r="V10" s="60" t="s">
        <v>20</v>
      </c>
    </row>
    <row r="11" spans="1:22" ht="27" customHeight="1">
      <c r="A11" s="59"/>
      <c r="B11" s="59"/>
      <c r="C11" s="59"/>
      <c r="D11" s="59"/>
      <c r="E11" s="62" t="s">
        <v>41</v>
      </c>
      <c r="F11" s="63"/>
      <c r="G11" s="62" t="s">
        <v>41</v>
      </c>
      <c r="H11" s="63"/>
      <c r="I11" s="62" t="s">
        <v>41</v>
      </c>
      <c r="J11" s="63"/>
      <c r="K11" s="63"/>
      <c r="L11" s="63"/>
      <c r="M11" s="63"/>
      <c r="N11" s="63"/>
      <c r="O11" s="63"/>
      <c r="P11" s="63"/>
      <c r="Q11" s="60"/>
      <c r="R11" s="59"/>
      <c r="S11" s="59"/>
      <c r="T11" s="59"/>
      <c r="U11" s="59"/>
      <c r="V11" s="60"/>
    </row>
    <row r="12" spans="1:22" ht="27" customHeight="1">
      <c r="A12" s="59"/>
      <c r="B12" s="59"/>
      <c r="C12" s="18" t="s">
        <v>21</v>
      </c>
      <c r="D12" s="20" t="s">
        <v>22</v>
      </c>
      <c r="E12" s="19" t="s">
        <v>23</v>
      </c>
      <c r="F12" s="19" t="s">
        <v>24</v>
      </c>
      <c r="G12" s="19" t="s">
        <v>23</v>
      </c>
      <c r="H12" s="19" t="s">
        <v>24</v>
      </c>
      <c r="I12" s="19" t="s">
        <v>23</v>
      </c>
      <c r="J12" s="19" t="s">
        <v>24</v>
      </c>
      <c r="K12" s="19" t="s">
        <v>23</v>
      </c>
      <c r="L12" s="19" t="s">
        <v>24</v>
      </c>
      <c r="M12" s="19" t="s">
        <v>23</v>
      </c>
      <c r="N12" s="19" t="s">
        <v>24</v>
      </c>
      <c r="O12" s="19" t="s">
        <v>23</v>
      </c>
      <c r="P12" s="19" t="s">
        <v>24</v>
      </c>
      <c r="Q12" s="60"/>
      <c r="R12" s="59"/>
      <c r="S12" s="59"/>
      <c r="T12" s="59"/>
      <c r="U12" s="59"/>
      <c r="V12" s="60"/>
    </row>
    <row r="13" spans="1:22" ht="29.25" customHeight="1">
      <c r="A13" s="45">
        <v>1</v>
      </c>
      <c r="B13" s="46" t="s">
        <v>42</v>
      </c>
      <c r="C13" s="42" t="s">
        <v>38</v>
      </c>
      <c r="D13" s="20">
        <v>47</v>
      </c>
      <c r="E13" s="44">
        <v>5056.3900000000003</v>
      </c>
      <c r="F13" s="22">
        <f t="shared" ref="F13:F14" si="0">E13*D13</f>
        <v>237650.33000000002</v>
      </c>
      <c r="G13" s="21">
        <v>5150</v>
      </c>
      <c r="H13" s="23">
        <f t="shared" ref="H13:H14" si="1">G13*D13</f>
        <v>242050</v>
      </c>
      <c r="I13" s="21">
        <v>4921</v>
      </c>
      <c r="J13" s="22">
        <f t="shared" ref="J13:J14" si="2">I13*D13</f>
        <v>231287</v>
      </c>
      <c r="K13" s="24"/>
      <c r="L13" s="22"/>
      <c r="M13" s="22"/>
      <c r="N13" s="22"/>
      <c r="O13" s="22"/>
      <c r="P13" s="23"/>
      <c r="Q13" s="22">
        <f>ROUND(AVERAGE(E13,G13,I13,K13,M13),2)</f>
        <v>5042.46</v>
      </c>
      <c r="R13" s="25">
        <f t="shared" ref="R13:R36" si="3">COUNTA(E13,G13,I13,K13,M13)</f>
        <v>3</v>
      </c>
      <c r="S13" s="25">
        <f t="shared" ref="S13:S36" si="4">SQRT((IF(E13&gt;0,POWER(E13-Q13,2),0)+IF(G13&gt;0,POWER(G13-Q13,2),0)+IF(I13&gt;0,POWER(I13-Q13,2),0)+IF(K13&gt;0,POWER(K13-Q13,2),0)+IF(M13&gt;0,POWER(M13-Q13,2),0))/(R13-1))</f>
        <v>115.13346190400081</v>
      </c>
      <c r="T13" s="26">
        <f>S13/Q13*100</f>
        <v>2.2832796274834268</v>
      </c>
      <c r="U13" s="26" t="str">
        <f t="shared" ref="U13" si="5">IF(T13&lt;33,$U$8,$U$9)</f>
        <v>ОДН</v>
      </c>
      <c r="V13" s="27">
        <f t="shared" ref="V13:V14" si="6">D13*Q13</f>
        <v>236995.62</v>
      </c>
    </row>
    <row r="14" spans="1:22" ht="29.25" customHeight="1">
      <c r="A14" s="45">
        <v>2</v>
      </c>
      <c r="B14" s="43" t="s">
        <v>43</v>
      </c>
      <c r="C14" s="42" t="s">
        <v>38</v>
      </c>
      <c r="D14" s="20">
        <v>3</v>
      </c>
      <c r="E14" s="44">
        <v>15983.54</v>
      </c>
      <c r="F14" s="22">
        <f t="shared" si="0"/>
        <v>47950.62</v>
      </c>
      <c r="G14" s="21">
        <v>16304</v>
      </c>
      <c r="H14" s="23">
        <f t="shared" si="1"/>
        <v>48912</v>
      </c>
      <c r="I14" s="21">
        <v>15518</v>
      </c>
      <c r="J14" s="22">
        <f t="shared" si="2"/>
        <v>46554</v>
      </c>
      <c r="K14" s="24"/>
      <c r="L14" s="22"/>
      <c r="M14" s="22"/>
      <c r="N14" s="22"/>
      <c r="O14" s="22"/>
      <c r="P14" s="23"/>
      <c r="Q14" s="22">
        <f>ROUND(AVERAGE(E14,G14,I14,K14,M14),2)</f>
        <v>15935.18</v>
      </c>
      <c r="R14" s="25">
        <f t="shared" si="3"/>
        <v>3</v>
      </c>
      <c r="S14" s="25">
        <f t="shared" si="4"/>
        <v>395.22527398940474</v>
      </c>
      <c r="T14" s="26">
        <f t="shared" ref="T14" si="7">S14/Q14*100</f>
        <v>2.4802058965722682</v>
      </c>
      <c r="U14" s="26" t="str">
        <f>IF(T14&lt;33,$U$8,$U$9)</f>
        <v>ОДН</v>
      </c>
      <c r="V14" s="27">
        <f t="shared" si="6"/>
        <v>47805.54</v>
      </c>
    </row>
    <row r="15" spans="1:22" ht="17.25" customHeight="1">
      <c r="A15" s="45">
        <v>3</v>
      </c>
      <c r="B15" s="43" t="s">
        <v>44</v>
      </c>
      <c r="C15" s="42" t="s">
        <v>38</v>
      </c>
      <c r="D15" s="20">
        <v>1</v>
      </c>
      <c r="E15" s="44">
        <v>3286.73</v>
      </c>
      <c r="F15" s="22">
        <f t="shared" ref="F15" si="8">E15*D15</f>
        <v>3286.73</v>
      </c>
      <c r="G15" s="21">
        <v>3353</v>
      </c>
      <c r="H15" s="23">
        <f t="shared" ref="H15" si="9">G15*D15</f>
        <v>3353</v>
      </c>
      <c r="I15" s="21">
        <v>3191</v>
      </c>
      <c r="J15" s="22">
        <f t="shared" ref="J15" si="10">I15*D15</f>
        <v>3191</v>
      </c>
      <c r="K15" s="24"/>
      <c r="L15" s="22"/>
      <c r="M15" s="22"/>
      <c r="N15" s="22"/>
      <c r="O15" s="22"/>
      <c r="P15" s="23"/>
      <c r="Q15" s="22">
        <f t="shared" ref="Q15:Q36" si="11">ROUND(AVERAGE(E15,G15,I15,K15,M15),2)</f>
        <v>3276.91</v>
      </c>
      <c r="R15" s="25">
        <f t="shared" si="3"/>
        <v>3</v>
      </c>
      <c r="S15" s="25">
        <f t="shared" si="4"/>
        <v>81.44522269599365</v>
      </c>
      <c r="T15" s="26">
        <f t="shared" ref="T15" si="12">S15/Q15*100</f>
        <v>2.4854275123818983</v>
      </c>
      <c r="U15" s="26" t="str">
        <f t="shared" ref="U15" si="13">IF(T15&lt;33,$U$8,$U$9)</f>
        <v>ОДН</v>
      </c>
      <c r="V15" s="27">
        <f t="shared" ref="V15" si="14">D15*Q15</f>
        <v>3276.91</v>
      </c>
    </row>
    <row r="16" spans="1:22" ht="28.5" customHeight="1">
      <c r="A16" s="45">
        <v>4</v>
      </c>
      <c r="B16" s="43" t="s">
        <v>45</v>
      </c>
      <c r="C16" s="42" t="s">
        <v>38</v>
      </c>
      <c r="D16" s="20">
        <v>4</v>
      </c>
      <c r="E16" s="44">
        <v>3262.01</v>
      </c>
      <c r="F16" s="22">
        <f t="shared" ref="F16:F17" si="15">E16*D16</f>
        <v>13048.04</v>
      </c>
      <c r="G16" s="21">
        <v>3328</v>
      </c>
      <c r="H16" s="23">
        <f t="shared" ref="H16:H17" si="16">G16*D16</f>
        <v>13312</v>
      </c>
      <c r="I16" s="21">
        <v>3167</v>
      </c>
      <c r="J16" s="22">
        <f t="shared" ref="J16:J17" si="17">I16*D16</f>
        <v>12668</v>
      </c>
      <c r="K16" s="24"/>
      <c r="L16" s="22"/>
      <c r="M16" s="22"/>
      <c r="N16" s="22"/>
      <c r="O16" s="22"/>
      <c r="P16" s="23"/>
      <c r="Q16" s="22">
        <f t="shared" si="11"/>
        <v>3252.34</v>
      </c>
      <c r="R16" s="25">
        <f t="shared" si="3"/>
        <v>3</v>
      </c>
      <c r="S16" s="25">
        <f t="shared" si="4"/>
        <v>80.934727095357545</v>
      </c>
      <c r="T16" s="26">
        <f t="shared" ref="T16:T17" si="18">S16/Q16*100</f>
        <v>2.4885075697915204</v>
      </c>
      <c r="U16" s="26" t="str">
        <f t="shared" ref="U16:U17" si="19">IF(T16&lt;33,$U$8,$U$9)</f>
        <v>ОДН</v>
      </c>
      <c r="V16" s="27">
        <f t="shared" ref="V16:V17" si="20">D16*Q16</f>
        <v>13009.36</v>
      </c>
    </row>
    <row r="17" spans="1:22" ht="39" customHeight="1">
      <c r="A17" s="45">
        <v>5</v>
      </c>
      <c r="B17" s="43" t="s">
        <v>35</v>
      </c>
      <c r="C17" s="42" t="s">
        <v>38</v>
      </c>
      <c r="D17" s="20">
        <v>6</v>
      </c>
      <c r="E17" s="44">
        <v>1370.93</v>
      </c>
      <c r="F17" s="22">
        <f t="shared" si="15"/>
        <v>8225.58</v>
      </c>
      <c r="G17" s="21">
        <v>1399</v>
      </c>
      <c r="H17" s="23">
        <f t="shared" si="16"/>
        <v>8394</v>
      </c>
      <c r="I17" s="21">
        <v>1331</v>
      </c>
      <c r="J17" s="22">
        <f t="shared" si="17"/>
        <v>7986</v>
      </c>
      <c r="K17" s="24"/>
      <c r="L17" s="22"/>
      <c r="M17" s="22"/>
      <c r="N17" s="22"/>
      <c r="O17" s="22"/>
      <c r="P17" s="23"/>
      <c r="Q17" s="22">
        <f t="shared" si="11"/>
        <v>1366.98</v>
      </c>
      <c r="R17" s="25">
        <f t="shared" si="3"/>
        <v>3</v>
      </c>
      <c r="S17" s="25">
        <f t="shared" si="4"/>
        <v>34.171942438205065</v>
      </c>
      <c r="T17" s="26">
        <f t="shared" si="18"/>
        <v>2.4998129042272064</v>
      </c>
      <c r="U17" s="26" t="str">
        <f t="shared" si="19"/>
        <v>ОДН</v>
      </c>
      <c r="V17" s="27">
        <f t="shared" si="20"/>
        <v>8201.880000000001</v>
      </c>
    </row>
    <row r="18" spans="1:22" ht="29.25" customHeight="1">
      <c r="A18" s="45">
        <v>6</v>
      </c>
      <c r="B18" s="43" t="s">
        <v>36</v>
      </c>
      <c r="C18" s="42" t="s">
        <v>38</v>
      </c>
      <c r="D18" s="20">
        <v>60</v>
      </c>
      <c r="E18" s="44">
        <v>1077.3800000000001</v>
      </c>
      <c r="F18" s="22">
        <f t="shared" ref="F18:F26" si="21">E18*D18</f>
        <v>64642.8</v>
      </c>
      <c r="G18" s="21">
        <v>1099</v>
      </c>
      <c r="H18" s="23">
        <f t="shared" ref="H18:H26" si="22">G18*D18</f>
        <v>65940</v>
      </c>
      <c r="I18" s="21">
        <v>1046</v>
      </c>
      <c r="J18" s="22">
        <f t="shared" ref="J18:J26" si="23">I18*D18</f>
        <v>62760</v>
      </c>
      <c r="K18" s="24"/>
      <c r="L18" s="22"/>
      <c r="M18" s="22"/>
      <c r="N18" s="22"/>
      <c r="O18" s="22"/>
      <c r="P18" s="23"/>
      <c r="Q18" s="22">
        <f t="shared" si="11"/>
        <v>1074.1300000000001</v>
      </c>
      <c r="R18" s="25">
        <f t="shared" si="3"/>
        <v>3</v>
      </c>
      <c r="S18" s="25">
        <f t="shared" si="4"/>
        <v>26.649355526916601</v>
      </c>
      <c r="T18" s="26">
        <f t="shared" ref="T18:T26" si="24">S18/Q18*100</f>
        <v>2.4810177098597559</v>
      </c>
      <c r="U18" s="26" t="str">
        <f t="shared" ref="U18:U26" si="25">IF(T18&lt;33,$U$8,$U$9)</f>
        <v>ОДН</v>
      </c>
      <c r="V18" s="27">
        <f t="shared" ref="V18:V26" si="26">D18*Q18</f>
        <v>64447.8</v>
      </c>
    </row>
    <row r="19" spans="1:22" ht="39" customHeight="1">
      <c r="A19" s="45">
        <v>7</v>
      </c>
      <c r="B19" s="43" t="s">
        <v>37</v>
      </c>
      <c r="C19" s="42" t="s">
        <v>38</v>
      </c>
      <c r="D19" s="20">
        <v>3</v>
      </c>
      <c r="E19" s="44">
        <v>224.54</v>
      </c>
      <c r="F19" s="22">
        <f t="shared" si="21"/>
        <v>673.62</v>
      </c>
      <c r="G19" s="21">
        <v>230</v>
      </c>
      <c r="H19" s="23">
        <f t="shared" si="22"/>
        <v>690</v>
      </c>
      <c r="I19" s="21">
        <v>218</v>
      </c>
      <c r="J19" s="22">
        <f t="shared" si="23"/>
        <v>654</v>
      </c>
      <c r="K19" s="24"/>
      <c r="L19" s="22"/>
      <c r="M19" s="22"/>
      <c r="N19" s="22"/>
      <c r="O19" s="22"/>
      <c r="P19" s="23"/>
      <c r="Q19" s="22">
        <f t="shared" si="11"/>
        <v>224.18</v>
      </c>
      <c r="R19" s="25">
        <f t="shared" si="3"/>
        <v>3</v>
      </c>
      <c r="S19" s="25">
        <f t="shared" si="4"/>
        <v>6.0080945398686927</v>
      </c>
      <c r="T19" s="26">
        <f t="shared" si="24"/>
        <v>2.6800314657278492</v>
      </c>
      <c r="U19" s="26" t="str">
        <f t="shared" si="25"/>
        <v>ОДН</v>
      </c>
      <c r="V19" s="27">
        <f t="shared" si="26"/>
        <v>672.54</v>
      </c>
    </row>
    <row r="20" spans="1:22" ht="41.25" customHeight="1">
      <c r="A20" s="45">
        <v>8</v>
      </c>
      <c r="B20" s="43" t="s">
        <v>46</v>
      </c>
      <c r="C20" s="42" t="s">
        <v>38</v>
      </c>
      <c r="D20" s="20">
        <v>1</v>
      </c>
      <c r="E20" s="44">
        <v>1518.22</v>
      </c>
      <c r="F20" s="22">
        <f t="shared" si="21"/>
        <v>1518.22</v>
      </c>
      <c r="G20" s="21">
        <v>1549</v>
      </c>
      <c r="H20" s="23">
        <f t="shared" si="22"/>
        <v>1549</v>
      </c>
      <c r="I20" s="21">
        <v>1474</v>
      </c>
      <c r="J20" s="22">
        <f t="shared" si="23"/>
        <v>1474</v>
      </c>
      <c r="K20" s="24"/>
      <c r="L20" s="22"/>
      <c r="M20" s="22"/>
      <c r="N20" s="22"/>
      <c r="O20" s="22"/>
      <c r="P20" s="23"/>
      <c r="Q20" s="22">
        <f t="shared" si="11"/>
        <v>1513.74</v>
      </c>
      <c r="R20" s="25">
        <f t="shared" si="3"/>
        <v>3</v>
      </c>
      <c r="S20" s="25">
        <f t="shared" si="4"/>
        <v>37.700169760891001</v>
      </c>
      <c r="T20" s="26">
        <f t="shared" si="24"/>
        <v>2.4905313832554468</v>
      </c>
      <c r="U20" s="26" t="str">
        <f t="shared" si="25"/>
        <v>ОДН</v>
      </c>
      <c r="V20" s="27">
        <f t="shared" si="26"/>
        <v>1513.74</v>
      </c>
    </row>
    <row r="21" spans="1:22" ht="17.25" customHeight="1">
      <c r="A21" s="45">
        <v>9</v>
      </c>
      <c r="B21" s="43" t="s">
        <v>47</v>
      </c>
      <c r="C21" s="42" t="s">
        <v>38</v>
      </c>
      <c r="D21" s="20">
        <v>8</v>
      </c>
      <c r="E21" s="44">
        <v>1989.96</v>
      </c>
      <c r="F21" s="22">
        <f t="shared" si="21"/>
        <v>15919.68</v>
      </c>
      <c r="G21" s="21">
        <v>2030</v>
      </c>
      <c r="H21" s="23">
        <f t="shared" si="22"/>
        <v>16240</v>
      </c>
      <c r="I21" s="21">
        <v>1932</v>
      </c>
      <c r="J21" s="22">
        <f t="shared" si="23"/>
        <v>15456</v>
      </c>
      <c r="K21" s="24"/>
      <c r="L21" s="22"/>
      <c r="M21" s="22"/>
      <c r="N21" s="22"/>
      <c r="O21" s="22"/>
      <c r="P21" s="23"/>
      <c r="Q21" s="22">
        <f t="shared" si="11"/>
        <v>1983.99</v>
      </c>
      <c r="R21" s="25">
        <f t="shared" si="3"/>
        <v>3</v>
      </c>
      <c r="S21" s="25">
        <f t="shared" si="4"/>
        <v>49.272310175188665</v>
      </c>
      <c r="T21" s="26">
        <f t="shared" si="24"/>
        <v>2.4834958933859879</v>
      </c>
      <c r="U21" s="26" t="str">
        <f t="shared" si="25"/>
        <v>ОДН</v>
      </c>
      <c r="V21" s="27">
        <f t="shared" si="26"/>
        <v>15871.92</v>
      </c>
    </row>
    <row r="22" spans="1:22" ht="15.75" customHeight="1">
      <c r="A22" s="45">
        <v>10</v>
      </c>
      <c r="B22" s="43" t="s">
        <v>48</v>
      </c>
      <c r="C22" s="42" t="s">
        <v>38</v>
      </c>
      <c r="D22" s="20">
        <v>2</v>
      </c>
      <c r="E22" s="44">
        <v>399.64</v>
      </c>
      <c r="F22" s="22">
        <f t="shared" si="21"/>
        <v>799.28</v>
      </c>
      <c r="G22" s="21">
        <v>408</v>
      </c>
      <c r="H22" s="23">
        <f t="shared" si="22"/>
        <v>816</v>
      </c>
      <c r="I22" s="21">
        <v>388</v>
      </c>
      <c r="J22" s="22">
        <f t="shared" si="23"/>
        <v>776</v>
      </c>
      <c r="K22" s="24"/>
      <c r="L22" s="22"/>
      <c r="M22" s="22"/>
      <c r="N22" s="22"/>
      <c r="O22" s="22"/>
      <c r="P22" s="23"/>
      <c r="Q22" s="22">
        <f t="shared" si="11"/>
        <v>398.55</v>
      </c>
      <c r="R22" s="25">
        <f t="shared" si="3"/>
        <v>3</v>
      </c>
      <c r="S22" s="25">
        <f t="shared" si="4"/>
        <v>10.044727472659474</v>
      </c>
      <c r="T22" s="26">
        <f t="shared" si="24"/>
        <v>2.5203180209909606</v>
      </c>
      <c r="U22" s="26" t="str">
        <f t="shared" si="25"/>
        <v>ОДН</v>
      </c>
      <c r="V22" s="27">
        <f t="shared" si="26"/>
        <v>797.1</v>
      </c>
    </row>
    <row r="23" spans="1:22" ht="16.5" customHeight="1">
      <c r="A23" s="45">
        <v>11</v>
      </c>
      <c r="B23" s="43" t="s">
        <v>49</v>
      </c>
      <c r="C23" s="42" t="s">
        <v>40</v>
      </c>
      <c r="D23" s="20">
        <v>288</v>
      </c>
      <c r="E23" s="44">
        <v>557.23</v>
      </c>
      <c r="F23" s="22">
        <f t="shared" si="21"/>
        <v>160482.23999999999</v>
      </c>
      <c r="G23" s="21">
        <v>569</v>
      </c>
      <c r="H23" s="23">
        <f t="shared" si="22"/>
        <v>163872</v>
      </c>
      <c r="I23" s="21">
        <v>541</v>
      </c>
      <c r="J23" s="22">
        <f t="shared" si="23"/>
        <v>155808</v>
      </c>
      <c r="K23" s="24"/>
      <c r="L23" s="22"/>
      <c r="M23" s="22"/>
      <c r="N23" s="22"/>
      <c r="O23" s="22"/>
      <c r="P23" s="23"/>
      <c r="Q23" s="22">
        <f t="shared" si="11"/>
        <v>555.74</v>
      </c>
      <c r="R23" s="25">
        <f t="shared" si="3"/>
        <v>3</v>
      </c>
      <c r="S23" s="25">
        <f t="shared" si="4"/>
        <v>14.059077138987467</v>
      </c>
      <c r="T23" s="26">
        <f t="shared" si="24"/>
        <v>2.5297939934119311</v>
      </c>
      <c r="U23" s="26" t="str">
        <f t="shared" si="25"/>
        <v>ОДН</v>
      </c>
      <c r="V23" s="27">
        <f t="shared" si="26"/>
        <v>160053.12</v>
      </c>
    </row>
    <row r="24" spans="1:22" ht="15" customHeight="1">
      <c r="A24" s="45">
        <v>12</v>
      </c>
      <c r="B24" s="43" t="s">
        <v>50</v>
      </c>
      <c r="C24" s="42" t="s">
        <v>38</v>
      </c>
      <c r="D24" s="20">
        <v>30</v>
      </c>
      <c r="E24" s="44">
        <v>440.84</v>
      </c>
      <c r="F24" s="22">
        <f t="shared" si="21"/>
        <v>13225.199999999999</v>
      </c>
      <c r="G24" s="21">
        <v>450</v>
      </c>
      <c r="H24" s="23">
        <f t="shared" si="22"/>
        <v>13500</v>
      </c>
      <c r="I24" s="21">
        <v>428</v>
      </c>
      <c r="J24" s="22">
        <f t="shared" si="23"/>
        <v>12840</v>
      </c>
      <c r="K24" s="24"/>
      <c r="L24" s="22"/>
      <c r="M24" s="22"/>
      <c r="N24" s="22"/>
      <c r="O24" s="22"/>
      <c r="P24" s="23"/>
      <c r="Q24" s="22">
        <f t="shared" si="11"/>
        <v>439.61</v>
      </c>
      <c r="R24" s="25">
        <f t="shared" si="3"/>
        <v>3</v>
      </c>
      <c r="S24" s="25">
        <f t="shared" si="4"/>
        <v>11.051178670169076</v>
      </c>
      <c r="T24" s="26">
        <f t="shared" si="24"/>
        <v>2.5138597097811868</v>
      </c>
      <c r="U24" s="26" t="str">
        <f t="shared" si="25"/>
        <v>ОДН</v>
      </c>
      <c r="V24" s="27">
        <f t="shared" si="26"/>
        <v>13188.300000000001</v>
      </c>
    </row>
    <row r="25" spans="1:22" ht="29.25" customHeight="1">
      <c r="A25" s="45">
        <v>13</v>
      </c>
      <c r="B25" s="43" t="s">
        <v>52</v>
      </c>
      <c r="C25" s="42" t="s">
        <v>39</v>
      </c>
      <c r="D25" s="20">
        <v>55</v>
      </c>
      <c r="E25" s="44">
        <v>4851.3</v>
      </c>
      <c r="F25" s="22">
        <f t="shared" si="21"/>
        <v>266821.5</v>
      </c>
      <c r="G25" s="21">
        <v>4949</v>
      </c>
      <c r="H25" s="23">
        <f t="shared" si="22"/>
        <v>272195</v>
      </c>
      <c r="I25" s="21">
        <v>4710</v>
      </c>
      <c r="J25" s="22">
        <f t="shared" si="23"/>
        <v>259050</v>
      </c>
      <c r="K25" s="24"/>
      <c r="L25" s="22"/>
      <c r="M25" s="22"/>
      <c r="N25" s="22"/>
      <c r="O25" s="22"/>
      <c r="P25" s="23"/>
      <c r="Q25" s="22">
        <f t="shared" si="11"/>
        <v>4836.7700000000004</v>
      </c>
      <c r="R25" s="25">
        <f t="shared" si="3"/>
        <v>3</v>
      </c>
      <c r="S25" s="25">
        <f t="shared" si="4"/>
        <v>120.16098930185288</v>
      </c>
      <c r="T25" s="26">
        <f t="shared" si="24"/>
        <v>2.4843229945160274</v>
      </c>
      <c r="U25" s="26" t="str">
        <f t="shared" si="25"/>
        <v>ОДН</v>
      </c>
      <c r="V25" s="27">
        <f t="shared" si="26"/>
        <v>266022.35000000003</v>
      </c>
    </row>
    <row r="26" spans="1:22" ht="17.25" customHeight="1">
      <c r="A26" s="45">
        <v>14</v>
      </c>
      <c r="B26" s="43" t="s">
        <v>51</v>
      </c>
      <c r="C26" s="42" t="s">
        <v>39</v>
      </c>
      <c r="D26" s="20">
        <v>3</v>
      </c>
      <c r="E26" s="44">
        <v>5484.75</v>
      </c>
      <c r="F26" s="22">
        <f t="shared" si="21"/>
        <v>16454.25</v>
      </c>
      <c r="G26" s="21">
        <v>5595</v>
      </c>
      <c r="H26" s="23">
        <f t="shared" si="22"/>
        <v>16785</v>
      </c>
      <c r="I26" s="21">
        <v>5325</v>
      </c>
      <c r="J26" s="22">
        <f t="shared" si="23"/>
        <v>15975</v>
      </c>
      <c r="K26" s="24"/>
      <c r="L26" s="22"/>
      <c r="M26" s="22"/>
      <c r="N26" s="22"/>
      <c r="O26" s="22"/>
      <c r="P26" s="23"/>
      <c r="Q26" s="22">
        <f t="shared" si="11"/>
        <v>5468.25</v>
      </c>
      <c r="R26" s="25">
        <f t="shared" si="3"/>
        <v>3</v>
      </c>
      <c r="S26" s="25">
        <f t="shared" si="4"/>
        <v>135.75414358317025</v>
      </c>
      <c r="T26" s="26">
        <f t="shared" si="24"/>
        <v>2.4825884621802268</v>
      </c>
      <c r="U26" s="26" t="str">
        <f t="shared" si="25"/>
        <v>ОДН</v>
      </c>
      <c r="V26" s="27">
        <f t="shared" si="26"/>
        <v>16404.75</v>
      </c>
    </row>
    <row r="27" spans="1:22" ht="28.5" customHeight="1">
      <c r="A27" s="45">
        <v>15</v>
      </c>
      <c r="B27" s="43" t="s">
        <v>53</v>
      </c>
      <c r="C27" s="42" t="s">
        <v>39</v>
      </c>
      <c r="D27" s="20">
        <v>50</v>
      </c>
      <c r="E27" s="44">
        <v>9982.76</v>
      </c>
      <c r="F27" s="22">
        <f t="shared" ref="F27:F30" si="27">E27*D27</f>
        <v>499138</v>
      </c>
      <c r="G27" s="21">
        <v>10183</v>
      </c>
      <c r="H27" s="23">
        <f t="shared" ref="H27:H30" si="28">G27*D27</f>
        <v>509150</v>
      </c>
      <c r="I27" s="21">
        <v>9692</v>
      </c>
      <c r="J27" s="22">
        <f t="shared" ref="J27:J30" si="29">I27*D27</f>
        <v>484600</v>
      </c>
      <c r="K27" s="24"/>
      <c r="L27" s="22"/>
      <c r="M27" s="22"/>
      <c r="N27" s="22"/>
      <c r="O27" s="22"/>
      <c r="P27" s="23"/>
      <c r="Q27" s="22">
        <f t="shared" si="11"/>
        <v>9952.59</v>
      </c>
      <c r="R27" s="25">
        <f t="shared" si="3"/>
        <v>3</v>
      </c>
      <c r="S27" s="25">
        <f t="shared" si="4"/>
        <v>246.88676058063544</v>
      </c>
      <c r="T27" s="26">
        <f t="shared" ref="T27:T30" si="30">S27/Q27*100</f>
        <v>2.4806282644079123</v>
      </c>
      <c r="U27" s="26" t="str">
        <f t="shared" ref="U27:U30" si="31">IF(T27&lt;33,$U$8,$U$9)</f>
        <v>ОДН</v>
      </c>
      <c r="V27" s="27">
        <f t="shared" ref="V27:V30" si="32">D27*Q27</f>
        <v>497629.5</v>
      </c>
    </row>
    <row r="28" spans="1:22" ht="30" customHeight="1">
      <c r="A28" s="45">
        <v>16</v>
      </c>
      <c r="B28" s="48" t="s">
        <v>54</v>
      </c>
      <c r="C28" s="42" t="s">
        <v>39</v>
      </c>
      <c r="D28" s="20">
        <v>3</v>
      </c>
      <c r="E28" s="44">
        <v>669.5</v>
      </c>
      <c r="F28" s="22">
        <f t="shared" si="27"/>
        <v>2008.5</v>
      </c>
      <c r="G28" s="21">
        <v>683</v>
      </c>
      <c r="H28" s="23">
        <f t="shared" si="28"/>
        <v>2049</v>
      </c>
      <c r="I28" s="21">
        <v>650</v>
      </c>
      <c r="J28" s="22">
        <f t="shared" si="29"/>
        <v>1950</v>
      </c>
      <c r="K28" s="24"/>
      <c r="L28" s="22"/>
      <c r="M28" s="22"/>
      <c r="N28" s="22"/>
      <c r="O28" s="22"/>
      <c r="P28" s="23"/>
      <c r="Q28" s="22">
        <f t="shared" si="11"/>
        <v>667.5</v>
      </c>
      <c r="R28" s="25">
        <f t="shared" si="3"/>
        <v>3</v>
      </c>
      <c r="S28" s="25">
        <f t="shared" si="4"/>
        <v>16.590660023037056</v>
      </c>
      <c r="T28" s="26">
        <f t="shared" si="30"/>
        <v>2.4854921382827051</v>
      </c>
      <c r="U28" s="26" t="str">
        <f t="shared" si="31"/>
        <v>ОДН</v>
      </c>
      <c r="V28" s="27">
        <f t="shared" si="32"/>
        <v>2002.5</v>
      </c>
    </row>
    <row r="29" spans="1:22" ht="30" customHeight="1">
      <c r="A29" s="45">
        <v>17</v>
      </c>
      <c r="B29" s="43" t="s">
        <v>55</v>
      </c>
      <c r="C29" s="42" t="s">
        <v>39</v>
      </c>
      <c r="D29" s="20">
        <v>850</v>
      </c>
      <c r="E29" s="44">
        <v>50.47</v>
      </c>
      <c r="F29" s="22">
        <f t="shared" si="27"/>
        <v>42899.5</v>
      </c>
      <c r="G29" s="21">
        <v>52</v>
      </c>
      <c r="H29" s="23">
        <f t="shared" si="28"/>
        <v>44200</v>
      </c>
      <c r="I29" s="21">
        <v>49</v>
      </c>
      <c r="J29" s="22">
        <f t="shared" si="29"/>
        <v>41650</v>
      </c>
      <c r="K29" s="24"/>
      <c r="L29" s="22"/>
      <c r="M29" s="22"/>
      <c r="N29" s="22"/>
      <c r="O29" s="22"/>
      <c r="P29" s="23"/>
      <c r="Q29" s="22">
        <f t="shared" si="11"/>
        <v>50.49</v>
      </c>
      <c r="R29" s="25">
        <f t="shared" si="3"/>
        <v>3</v>
      </c>
      <c r="S29" s="25">
        <f t="shared" si="4"/>
        <v>1.5000999966668889</v>
      </c>
      <c r="T29" s="26">
        <f t="shared" si="30"/>
        <v>2.9710833762465616</v>
      </c>
      <c r="U29" s="26" t="str">
        <f t="shared" si="31"/>
        <v>ОДН</v>
      </c>
      <c r="V29" s="27">
        <f t="shared" si="32"/>
        <v>42916.5</v>
      </c>
    </row>
    <row r="30" spans="1:22" ht="156.75" customHeight="1">
      <c r="A30" s="45">
        <v>18</v>
      </c>
      <c r="B30" s="43" t="s">
        <v>56</v>
      </c>
      <c r="C30" s="42" t="s">
        <v>38</v>
      </c>
      <c r="D30" s="20">
        <v>150</v>
      </c>
      <c r="E30" s="44">
        <v>730.27</v>
      </c>
      <c r="F30" s="22">
        <f t="shared" si="27"/>
        <v>109540.5</v>
      </c>
      <c r="G30" s="21">
        <v>745</v>
      </c>
      <c r="H30" s="23">
        <f t="shared" si="28"/>
        <v>111750</v>
      </c>
      <c r="I30" s="21">
        <v>709</v>
      </c>
      <c r="J30" s="22">
        <f t="shared" si="29"/>
        <v>106350</v>
      </c>
      <c r="K30" s="24"/>
      <c r="L30" s="22"/>
      <c r="M30" s="22"/>
      <c r="N30" s="22"/>
      <c r="O30" s="22"/>
      <c r="P30" s="23"/>
      <c r="Q30" s="22">
        <f t="shared" si="11"/>
        <v>728.09</v>
      </c>
      <c r="R30" s="25">
        <f t="shared" si="3"/>
        <v>3</v>
      </c>
      <c r="S30" s="25">
        <f t="shared" si="4"/>
        <v>18.098737525031961</v>
      </c>
      <c r="T30" s="26">
        <f t="shared" si="30"/>
        <v>2.4857830110332459</v>
      </c>
      <c r="U30" s="26" t="str">
        <f t="shared" si="31"/>
        <v>ОДН</v>
      </c>
      <c r="V30" s="27">
        <f t="shared" si="32"/>
        <v>109213.5</v>
      </c>
    </row>
    <row r="31" spans="1:22" ht="28.5" customHeight="1">
      <c r="A31" s="45">
        <v>19</v>
      </c>
      <c r="B31" s="43" t="s">
        <v>57</v>
      </c>
      <c r="C31" s="42" t="s">
        <v>39</v>
      </c>
      <c r="D31" s="20">
        <v>50</v>
      </c>
      <c r="E31" s="44">
        <v>275.01</v>
      </c>
      <c r="F31" s="22">
        <f t="shared" ref="F31:F36" si="33">E31*D31</f>
        <v>13750.5</v>
      </c>
      <c r="G31" s="21">
        <v>281</v>
      </c>
      <c r="H31" s="23">
        <f t="shared" ref="H31:H36" si="34">G31*D31</f>
        <v>14050</v>
      </c>
      <c r="I31" s="21">
        <v>267</v>
      </c>
      <c r="J31" s="22">
        <f t="shared" ref="J31:J36" si="35">I31*D31</f>
        <v>13350</v>
      </c>
      <c r="K31" s="24"/>
      <c r="L31" s="22"/>
      <c r="M31" s="22"/>
      <c r="N31" s="22"/>
      <c r="O31" s="22"/>
      <c r="P31" s="23"/>
      <c r="Q31" s="22">
        <f t="shared" si="11"/>
        <v>274.33999999999997</v>
      </c>
      <c r="R31" s="25">
        <f t="shared" si="3"/>
        <v>3</v>
      </c>
      <c r="S31" s="25">
        <f t="shared" si="4"/>
        <v>7.024247290635488</v>
      </c>
      <c r="T31" s="26">
        <f t="shared" ref="T31:T36" si="36">S31/Q31*100</f>
        <v>2.5604167422306223</v>
      </c>
      <c r="U31" s="26" t="str">
        <f t="shared" ref="U31:U36" si="37">IF(T31&lt;33,$U$8,$U$9)</f>
        <v>ОДН</v>
      </c>
      <c r="V31" s="27">
        <f t="shared" ref="V31:V36" si="38">D31*Q31</f>
        <v>13716.999999999998</v>
      </c>
    </row>
    <row r="32" spans="1:22" ht="30" customHeight="1">
      <c r="A32" s="45">
        <v>20</v>
      </c>
      <c r="B32" s="48" t="s">
        <v>58</v>
      </c>
      <c r="C32" s="42" t="s">
        <v>38</v>
      </c>
      <c r="D32" s="20">
        <v>3</v>
      </c>
      <c r="E32" s="44">
        <v>3588.52</v>
      </c>
      <c r="F32" s="22">
        <f t="shared" si="33"/>
        <v>10765.56</v>
      </c>
      <c r="G32" s="21">
        <v>3661</v>
      </c>
      <c r="H32" s="23">
        <f t="shared" si="34"/>
        <v>10983</v>
      </c>
      <c r="I32" s="21">
        <v>3484</v>
      </c>
      <c r="J32" s="22">
        <f t="shared" si="35"/>
        <v>10452</v>
      </c>
      <c r="K32" s="24"/>
      <c r="L32" s="22"/>
      <c r="M32" s="22"/>
      <c r="N32" s="22"/>
      <c r="O32" s="22"/>
      <c r="P32" s="23"/>
      <c r="Q32" s="22">
        <f t="shared" si="11"/>
        <v>3577.84</v>
      </c>
      <c r="R32" s="25">
        <f t="shared" si="3"/>
        <v>3</v>
      </c>
      <c r="S32" s="25">
        <f t="shared" si="4"/>
        <v>88.982002674698208</v>
      </c>
      <c r="T32" s="26">
        <f t="shared" si="36"/>
        <v>2.4870313562008981</v>
      </c>
      <c r="U32" s="26" t="str">
        <f t="shared" si="37"/>
        <v>ОДН</v>
      </c>
      <c r="V32" s="27">
        <f t="shared" si="38"/>
        <v>10733.52</v>
      </c>
    </row>
    <row r="33" spans="1:23" ht="33" customHeight="1">
      <c r="A33" s="45">
        <v>21</v>
      </c>
      <c r="B33" s="43" t="s">
        <v>59</v>
      </c>
      <c r="C33" s="42" t="s">
        <v>39</v>
      </c>
      <c r="D33" s="20">
        <v>40</v>
      </c>
      <c r="E33" s="44">
        <v>481.01</v>
      </c>
      <c r="F33" s="22">
        <f t="shared" si="33"/>
        <v>19240.400000000001</v>
      </c>
      <c r="G33" s="21">
        <v>491</v>
      </c>
      <c r="H33" s="23">
        <f t="shared" si="34"/>
        <v>19640</v>
      </c>
      <c r="I33" s="21">
        <v>467</v>
      </c>
      <c r="J33" s="22">
        <f t="shared" si="35"/>
        <v>18680</v>
      </c>
      <c r="K33" s="24"/>
      <c r="L33" s="22"/>
      <c r="M33" s="22"/>
      <c r="N33" s="22"/>
      <c r="O33" s="22"/>
      <c r="P33" s="23"/>
      <c r="Q33" s="22">
        <f t="shared" si="11"/>
        <v>479.67</v>
      </c>
      <c r="R33" s="25">
        <f t="shared" si="3"/>
        <v>3</v>
      </c>
      <c r="S33" s="25">
        <f t="shared" si="4"/>
        <v>12.055981917703757</v>
      </c>
      <c r="T33" s="26">
        <f t="shared" si="36"/>
        <v>2.5133908557349338</v>
      </c>
      <c r="U33" s="26" t="str">
        <f t="shared" si="37"/>
        <v>ОДН</v>
      </c>
      <c r="V33" s="27">
        <f t="shared" si="38"/>
        <v>19186.8</v>
      </c>
    </row>
    <row r="34" spans="1:23" ht="27" customHeight="1">
      <c r="A34" s="45">
        <v>22</v>
      </c>
      <c r="B34" s="48" t="s">
        <v>60</v>
      </c>
      <c r="C34" s="42" t="s">
        <v>38</v>
      </c>
      <c r="D34" s="20">
        <v>140</v>
      </c>
      <c r="E34" s="44">
        <v>216.3</v>
      </c>
      <c r="F34" s="22">
        <f t="shared" si="33"/>
        <v>30282</v>
      </c>
      <c r="G34" s="21">
        <v>221</v>
      </c>
      <c r="H34" s="23">
        <f t="shared" si="34"/>
        <v>30940</v>
      </c>
      <c r="I34" s="21">
        <v>210</v>
      </c>
      <c r="J34" s="22">
        <f t="shared" si="35"/>
        <v>29400</v>
      </c>
      <c r="K34" s="24"/>
      <c r="L34" s="22"/>
      <c r="M34" s="22"/>
      <c r="N34" s="22"/>
      <c r="O34" s="22"/>
      <c r="P34" s="23"/>
      <c r="Q34" s="22">
        <f t="shared" si="11"/>
        <v>215.77</v>
      </c>
      <c r="R34" s="25">
        <f t="shared" si="3"/>
        <v>3</v>
      </c>
      <c r="S34" s="25">
        <f t="shared" si="4"/>
        <v>5.519361376101406</v>
      </c>
      <c r="T34" s="26">
        <f t="shared" si="36"/>
        <v>2.5579836752567111</v>
      </c>
      <c r="U34" s="26" t="str">
        <f t="shared" si="37"/>
        <v>ОДН</v>
      </c>
      <c r="V34" s="27">
        <f t="shared" si="38"/>
        <v>30207.800000000003</v>
      </c>
    </row>
    <row r="35" spans="1:23" ht="40.5" customHeight="1">
      <c r="A35" s="45">
        <v>23</v>
      </c>
      <c r="B35" s="48" t="s">
        <v>61</v>
      </c>
      <c r="C35" s="42" t="s">
        <v>38</v>
      </c>
      <c r="D35" s="20">
        <v>10</v>
      </c>
      <c r="E35" s="44">
        <v>196.73</v>
      </c>
      <c r="F35" s="22">
        <f t="shared" si="33"/>
        <v>1967.3</v>
      </c>
      <c r="G35" s="21">
        <v>201</v>
      </c>
      <c r="H35" s="23">
        <f t="shared" si="34"/>
        <v>2010</v>
      </c>
      <c r="I35" s="21">
        <v>191</v>
      </c>
      <c r="J35" s="22">
        <f t="shared" si="35"/>
        <v>1910</v>
      </c>
      <c r="K35" s="24"/>
      <c r="L35" s="22"/>
      <c r="M35" s="22"/>
      <c r="N35" s="22"/>
      <c r="O35" s="22"/>
      <c r="P35" s="23"/>
      <c r="Q35" s="22">
        <f t="shared" si="11"/>
        <v>196.24</v>
      </c>
      <c r="R35" s="25">
        <f t="shared" si="3"/>
        <v>3</v>
      </c>
      <c r="S35" s="25">
        <f t="shared" si="4"/>
        <v>5.0177335521129454</v>
      </c>
      <c r="T35" s="26">
        <f t="shared" si="36"/>
        <v>2.5569371953286515</v>
      </c>
      <c r="U35" s="26" t="str">
        <f t="shared" si="37"/>
        <v>ОДН</v>
      </c>
      <c r="V35" s="27">
        <f t="shared" si="38"/>
        <v>1962.4</v>
      </c>
    </row>
    <row r="36" spans="1:23" ht="68.25" customHeight="1">
      <c r="A36" s="45">
        <v>24</v>
      </c>
      <c r="B36" s="48" t="s">
        <v>62</v>
      </c>
      <c r="C36" s="42" t="s">
        <v>38</v>
      </c>
      <c r="D36" s="20">
        <v>40</v>
      </c>
      <c r="E36" s="44">
        <v>190.55</v>
      </c>
      <c r="F36" s="22">
        <f t="shared" si="33"/>
        <v>7622</v>
      </c>
      <c r="G36" s="21">
        <v>195</v>
      </c>
      <c r="H36" s="23">
        <f t="shared" si="34"/>
        <v>7800</v>
      </c>
      <c r="I36" s="21">
        <v>185</v>
      </c>
      <c r="J36" s="22">
        <f t="shared" si="35"/>
        <v>7400</v>
      </c>
      <c r="K36" s="24"/>
      <c r="L36" s="22"/>
      <c r="M36" s="22"/>
      <c r="N36" s="22"/>
      <c r="O36" s="22"/>
      <c r="P36" s="23"/>
      <c r="Q36" s="22">
        <f t="shared" si="11"/>
        <v>190.18</v>
      </c>
      <c r="R36" s="25">
        <f t="shared" si="3"/>
        <v>3</v>
      </c>
      <c r="S36" s="25">
        <f t="shared" si="4"/>
        <v>5.0100748497402714</v>
      </c>
      <c r="T36" s="26">
        <f t="shared" si="36"/>
        <v>2.6343857659797409</v>
      </c>
      <c r="U36" s="26" t="str">
        <f t="shared" si="37"/>
        <v>ОДН</v>
      </c>
      <c r="V36" s="27">
        <f t="shared" si="38"/>
        <v>7607.2000000000007</v>
      </c>
    </row>
    <row r="37" spans="1:23" s="28" customFormat="1" ht="27.75" customHeight="1">
      <c r="A37" s="52" t="s">
        <v>25</v>
      </c>
      <c r="B37" s="52"/>
      <c r="C37" s="29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2">
        <f>SUMIF(V13:V36,"&gt;0")</f>
        <v>1583437.65</v>
      </c>
      <c r="W37" s="47"/>
    </row>
    <row r="38" spans="1:23" s="33" customFormat="1">
      <c r="A38" s="34"/>
      <c r="S38" s="35"/>
    </row>
    <row r="39" spans="1:23">
      <c r="A39" s="53" t="s">
        <v>26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</row>
    <row r="40" spans="1:23" ht="52.5" customHeight="1">
      <c r="A40" s="56" t="s">
        <v>32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8"/>
    </row>
    <row r="41" spans="1:23" ht="100.5" customHeight="1">
      <c r="A41" s="49" t="s">
        <v>27</v>
      </c>
      <c r="B41" s="50"/>
      <c r="C41" s="51" t="s">
        <v>28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spans="1:23" ht="57.75" customHeight="1">
      <c r="A42" s="49" t="s">
        <v>29</v>
      </c>
      <c r="B42" s="50"/>
      <c r="C42" s="51" t="s">
        <v>30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spans="1:23" ht="44.25" customHeight="1">
      <c r="A43" s="49" t="s">
        <v>17</v>
      </c>
      <c r="B43" s="50"/>
      <c r="C43" s="51" t="s">
        <v>31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</row>
    <row r="44" spans="1:2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3">
      <c r="B45" s="37"/>
      <c r="C45" s="37"/>
      <c r="D45" s="38"/>
      <c r="E45" s="39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1"/>
      <c r="S45" s="39"/>
      <c r="T45" s="39"/>
      <c r="U45" s="39"/>
      <c r="V45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42:B42"/>
    <mergeCell ref="C42:V42"/>
    <mergeCell ref="A43:B43"/>
    <mergeCell ref="C43:V43"/>
    <mergeCell ref="A37:B37"/>
    <mergeCell ref="A39:V39"/>
    <mergeCell ref="A40:V40"/>
    <mergeCell ref="A41:B41"/>
    <mergeCell ref="C41:V41"/>
  </mergeCells>
  <pageMargins left="0.31496062992125984" right="0.31496062992125984" top="0.35433070866141736" bottom="0.35433070866141736" header="0.31496062992125984" footer="0.31496062992125984"/>
  <pageSetup paperSize="9" scale="75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ПАВЕЛ</cp:lastModifiedBy>
  <cp:revision>3</cp:revision>
  <cp:lastPrinted>2025-02-26T06:22:01Z</cp:lastPrinted>
  <dcterms:created xsi:type="dcterms:W3CDTF">2021-01-18T05:46:41Z</dcterms:created>
  <dcterms:modified xsi:type="dcterms:W3CDTF">2025-02-26T06:25:31Z</dcterms:modified>
</cp:coreProperties>
</file>