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iana\Downloads\"/>
    </mc:Choice>
  </mc:AlternateContent>
  <bookViews>
    <workbookView xWindow="0" yWindow="0" windowWidth="28800" windowHeight="11730"/>
  </bookViews>
  <sheets>
    <sheet name="Обоснование НМЦД" sheetId="1" r:id="rId1"/>
  </sheets>
  <calcPr calcId="162913" refMode="R1C1"/>
</workbook>
</file>

<file path=xl/calcChain.xml><?xml version="1.0" encoding="utf-8"?>
<calcChain xmlns="http://schemas.openxmlformats.org/spreadsheetml/2006/main">
  <c r="Q14" i="1" l="1"/>
  <c r="V14" i="1" s="1"/>
  <c r="Q13" i="1"/>
  <c r="Q17" i="1"/>
  <c r="V17" i="1" s="1"/>
  <c r="Q16" i="1"/>
  <c r="V16" i="1" s="1"/>
  <c r="Q15" i="1"/>
  <c r="V15" i="1" s="1"/>
  <c r="R17" i="1"/>
  <c r="J17" i="1"/>
  <c r="H17" i="1"/>
  <c r="F17" i="1"/>
  <c r="R16" i="1"/>
  <c r="J16" i="1"/>
  <c r="H16" i="1"/>
  <c r="F16" i="1"/>
  <c r="R15" i="1"/>
  <c r="J15" i="1"/>
  <c r="H15" i="1"/>
  <c r="F15" i="1"/>
  <c r="R14" i="1"/>
  <c r="J14" i="1"/>
  <c r="H14" i="1"/>
  <c r="F14" i="1"/>
  <c r="S17" i="1" l="1"/>
  <c r="T17" i="1" s="1"/>
  <c r="U17" i="1" s="1"/>
  <c r="S16" i="1"/>
  <c r="T16" i="1" s="1"/>
  <c r="U16" i="1" s="1"/>
  <c r="S15" i="1"/>
  <c r="T15" i="1" s="1"/>
  <c r="U15" i="1" s="1"/>
  <c r="S14" i="1"/>
  <c r="T14" i="1" s="1"/>
  <c r="U14" i="1" s="1"/>
  <c r="F13" i="1"/>
  <c r="H13" i="1"/>
  <c r="J13" i="1"/>
  <c r="V13" i="1"/>
  <c r="V18" i="1" s="1"/>
  <c r="R13" i="1"/>
  <c r="S13" i="1" l="1"/>
  <c r="T13" i="1" l="1"/>
  <c r="U13" i="1" s="1"/>
  <c r="E8" i="1"/>
</calcChain>
</file>

<file path=xl/sharedStrings.xml><?xml version="1.0" encoding="utf-8"?>
<sst xmlns="http://schemas.openxmlformats.org/spreadsheetml/2006/main" count="60" uniqueCount="45">
  <si>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</si>
  <si>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</si>
  <si>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</si>
  <si>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</si>
  <si>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</si>
  <si>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</si>
  <si>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</si>
  <si>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</si>
  <si>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</si>
  <si>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</si>
  <si>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</si>
  <si>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</si>
  <si>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</si>
  <si>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</si>
  <si>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</si>
  <si>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</si>
  <si>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</si>
  <si>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</si>
  <si>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</si>
  <si>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</si>
  <si>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</si>
  <si>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</si>
  <si>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</si>
  <si>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</si>
  <si>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</si>
  <si>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</si>
  <si>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</si>
  <si>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</si>
  <si>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</si>
  <si>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</si>
  <si>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</si>
  <si>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</si>
  <si>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</si>
  <si>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</si>
  <si>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</si>
  <si>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</si>
  <si>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№97 от 26.03.2025</t>
  </si>
  <si>
    <t>Комплект для текущей и генеральной уборки для номерного фонда № 1, 6, 7, 8 корпусов</t>
  </si>
  <si>
    <t>Комплект для текущей и генеральной уборки коридора в корпусах № 1, 6, 7, 8</t>
  </si>
  <si>
    <t>Комплект для текущей и генеральной уборки в корпусах № 9, 10</t>
  </si>
  <si>
    <t>Комплект для уборки бассейна</t>
  </si>
  <si>
    <t>Комплект для функциональной организации уборочного инвентаря</t>
  </si>
  <si>
    <t xml:space="preserve">комплект </t>
  </si>
  <si>
    <t>№85 от 24.03.2025</t>
  </si>
  <si>
    <t>б/н  от 27.03.2025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</si>
</sst>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_р_."/>
    <numFmt numFmtId="166" formatCode="#,##0.0000"/>
  </numFmts>
  <fonts count="21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sz val="9"/>
      <color theme="1"/>
      <name val="Times New Roman"/>
    </font>
    <font>
      <sz val="8"/>
      <color theme="1"/>
      <name val="Times New Roman"/>
    </font>
    <font>
      <b/>
      <sz val="12"/>
      <name val="Times New Roman"/>
    </font>
    <font>
      <sz val="8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1"/>
      <color indexed="4"/>
      <name val="Times New Roman"/>
    </font>
    <font>
      <sz val="8"/>
      <color theme="0"/>
      <name val="Times New Roman"/>
    </font>
    <font>
      <b/>
      <sz val="8"/>
      <color theme="1"/>
      <name val="Times New Roman"/>
    </font>
    <font>
      <sz val="10"/>
      <color theme="1"/>
      <name val="Times New Roman"/>
    </font>
    <font>
      <sz val="10"/>
      <name val="Times New Roman"/>
    </font>
    <font>
      <b/>
      <sz val="10"/>
      <color indexed="4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11"/>
      <color indexed="2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  <font>
      <b/>
      <sz val="10"/>
      <color indexed="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21</xdr:row>
      <xdr:rowOff>998367</xdr:rowOff>
    </xdr:from>
    <xdr:to>
      <xdr:col>3</xdr:col>
      <xdr:colOff>228600</xdr:colOff>
      <xdr:row>21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23</xdr:row>
      <xdr:rowOff>211452</xdr:rowOff>
    </xdr:from>
    <xdr:to>
      <xdr:col>3</xdr:col>
      <xdr:colOff>495299</xdr:colOff>
      <xdr:row>23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22</xdr:row>
      <xdr:rowOff>422036</xdr:rowOff>
    </xdr:from>
    <xdr:to>
      <xdr:col>4</xdr:col>
      <xdr:colOff>336186</xdr:colOff>
      <xdr:row>23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23</xdr:row>
      <xdr:rowOff>211452</xdr:rowOff>
    </xdr:from>
    <xdr:to>
      <xdr:col>3</xdr:col>
      <xdr:colOff>495299</xdr:colOff>
      <xdr:row>23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topLeftCell="A7" workbookViewId="0">
      <selection activeCell="G13" sqref="G13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5.75" x14ac:dyDescent="0.25">
      <c r="A5" s="61" t="s">
        <v>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15.75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63" t="s">
        <v>5</v>
      </c>
      <c r="B8" s="63"/>
      <c r="C8" s="63"/>
      <c r="D8" s="63"/>
      <c r="E8" s="64">
        <f>SUMIF(V18,"&gt;0")</f>
        <v>1742394.0099999998</v>
      </c>
      <c r="F8" s="64"/>
      <c r="G8" s="65" t="s">
        <v>6</v>
      </c>
      <c r="H8" s="65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6" t="s">
        <v>9</v>
      </c>
      <c r="B10" s="56" t="s">
        <v>34</v>
      </c>
      <c r="C10" s="56" t="s">
        <v>35</v>
      </c>
      <c r="D10" s="56"/>
      <c r="E10" s="58" t="s">
        <v>10</v>
      </c>
      <c r="F10" s="58"/>
      <c r="G10" s="58" t="s">
        <v>11</v>
      </c>
      <c r="H10" s="58"/>
      <c r="I10" s="58" t="s">
        <v>12</v>
      </c>
      <c r="J10" s="58"/>
      <c r="K10" s="58" t="s">
        <v>13</v>
      </c>
      <c r="L10" s="58"/>
      <c r="M10" s="58" t="s">
        <v>14</v>
      </c>
      <c r="N10" s="58"/>
      <c r="O10" s="58" t="s">
        <v>15</v>
      </c>
      <c r="P10" s="58"/>
      <c r="Q10" s="57" t="s">
        <v>16</v>
      </c>
      <c r="R10" s="56" t="s">
        <v>17</v>
      </c>
      <c r="S10" s="56" t="s">
        <v>18</v>
      </c>
      <c r="T10" s="56" t="s">
        <v>19</v>
      </c>
      <c r="U10" s="56" t="s">
        <v>20</v>
      </c>
      <c r="V10" s="57" t="s">
        <v>21</v>
      </c>
    </row>
    <row r="11" spans="1:22" ht="27" customHeight="1" x14ac:dyDescent="0.25">
      <c r="A11" s="56"/>
      <c r="B11" s="56"/>
      <c r="C11" s="56"/>
      <c r="D11" s="56"/>
      <c r="E11" s="59" t="s">
        <v>36</v>
      </c>
      <c r="F11" s="60"/>
      <c r="G11" s="59" t="s">
        <v>43</v>
      </c>
      <c r="H11" s="60"/>
      <c r="I11" s="59" t="s">
        <v>44</v>
      </c>
      <c r="J11" s="60"/>
      <c r="K11" s="60"/>
      <c r="L11" s="60"/>
      <c r="M11" s="60"/>
      <c r="N11" s="60"/>
      <c r="O11" s="60"/>
      <c r="P11" s="60"/>
      <c r="Q11" s="57"/>
      <c r="R11" s="56"/>
      <c r="S11" s="56"/>
      <c r="T11" s="56"/>
      <c r="U11" s="56"/>
      <c r="V11" s="57"/>
    </row>
    <row r="12" spans="1:22" ht="27" customHeight="1" x14ac:dyDescent="0.25">
      <c r="A12" s="56"/>
      <c r="B12" s="56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7"/>
      <c r="R12" s="56"/>
      <c r="S12" s="56"/>
      <c r="T12" s="56"/>
      <c r="U12" s="56"/>
      <c r="V12" s="57"/>
    </row>
    <row r="13" spans="1:22" ht="63.75" customHeight="1" x14ac:dyDescent="0.25">
      <c r="A13" s="45">
        <v>1</v>
      </c>
      <c r="B13" s="43" t="s">
        <v>37</v>
      </c>
      <c r="C13" s="42" t="s">
        <v>42</v>
      </c>
      <c r="D13" s="20">
        <v>9</v>
      </c>
      <c r="E13" s="44">
        <v>50187.78</v>
      </c>
      <c r="F13" s="22">
        <f t="shared" ref="F13:F14" si="0">E13*D13</f>
        <v>451690.02</v>
      </c>
      <c r="G13" s="21">
        <v>48726</v>
      </c>
      <c r="H13" s="23">
        <f t="shared" ref="H13:H14" si="1">G13*D13</f>
        <v>438534</v>
      </c>
      <c r="I13" s="21">
        <v>51162.3</v>
      </c>
      <c r="J13" s="22">
        <f t="shared" ref="J13:J14" si="2">I13*D13</f>
        <v>460460.7</v>
      </c>
      <c r="K13" s="24"/>
      <c r="L13" s="22"/>
      <c r="M13" s="22"/>
      <c r="N13" s="22"/>
      <c r="O13" s="22"/>
      <c r="P13" s="23"/>
      <c r="Q13" s="22">
        <f>ROUND(AVERAGE(E13,G13,I13,K13,M13),2)</f>
        <v>50025.36</v>
      </c>
      <c r="R13" s="25">
        <f t="shared" ref="R13:R17" si="3">COUNTA(E13,G13,I13,K13,M13)</f>
        <v>3</v>
      </c>
      <c r="S13" s="25">
        <f t="shared" ref="S13:S17" si="4">SQRT((IF(E13&gt;0,POWER(E13-Q13,2),0)+IF(G13&gt;0,POWER(G13-Q13,2),0)+IF(I13&gt;0,POWER(I13-Q13,2),0)+IF(K13&gt;0,POWER(K13-Q13,2),0)+IF(M13&gt;0,POWER(M13-Q13,2),0))/(R13-1))</f>
        <v>1226.2441089766764</v>
      </c>
      <c r="T13" s="26">
        <f>S13/Q13*100</f>
        <v>2.4512449465164798</v>
      </c>
      <c r="U13" s="26" t="str">
        <f t="shared" ref="U13" si="5">IF(T13&lt;33,$U$8,$U$9)</f>
        <v>ОДН</v>
      </c>
      <c r="V13" s="27">
        <f t="shared" ref="V13:V14" si="6">D13*Q13</f>
        <v>450228.24</v>
      </c>
    </row>
    <row r="14" spans="1:22" ht="63.75" customHeight="1" x14ac:dyDescent="0.25">
      <c r="A14" s="45">
        <v>2</v>
      </c>
      <c r="B14" s="43" t="s">
        <v>38</v>
      </c>
      <c r="C14" s="42" t="s">
        <v>42</v>
      </c>
      <c r="D14" s="20">
        <v>7</v>
      </c>
      <c r="E14" s="44">
        <v>138204.37</v>
      </c>
      <c r="F14" s="22">
        <f t="shared" si="0"/>
        <v>967430.59</v>
      </c>
      <c r="G14" s="21">
        <v>134179</v>
      </c>
      <c r="H14" s="23">
        <f t="shared" si="1"/>
        <v>939253</v>
      </c>
      <c r="I14" s="21">
        <v>140887.95000000001</v>
      </c>
      <c r="J14" s="22">
        <f t="shared" si="2"/>
        <v>986215.65000000014</v>
      </c>
      <c r="K14" s="24"/>
      <c r="L14" s="22"/>
      <c r="M14" s="22"/>
      <c r="N14" s="22"/>
      <c r="O14" s="22"/>
      <c r="P14" s="23"/>
      <c r="Q14" s="22">
        <f>ROUND(AVERAGE(E14,G14,I14,K14,M14),2)</f>
        <v>137757.10999999999</v>
      </c>
      <c r="R14" s="25">
        <f t="shared" si="3"/>
        <v>3</v>
      </c>
      <c r="S14" s="25">
        <f t="shared" si="4"/>
        <v>3376.7641156364525</v>
      </c>
      <c r="T14" s="26">
        <f t="shared" ref="T14" si="7">S14/Q14*100</f>
        <v>2.4512448872050618</v>
      </c>
      <c r="U14" s="26" t="str">
        <f>IF(T14&lt;33,$U$8,$U$9)</f>
        <v>ОДН</v>
      </c>
      <c r="V14" s="27">
        <f t="shared" si="6"/>
        <v>964299.7699999999</v>
      </c>
    </row>
    <row r="15" spans="1:22" ht="63.75" customHeight="1" x14ac:dyDescent="0.25">
      <c r="A15" s="45">
        <v>3</v>
      </c>
      <c r="B15" s="43" t="s">
        <v>39</v>
      </c>
      <c r="C15" s="42" t="s">
        <v>42</v>
      </c>
      <c r="D15" s="20">
        <v>2</v>
      </c>
      <c r="E15" s="44">
        <v>82844.960000000006</v>
      </c>
      <c r="F15" s="22">
        <f t="shared" ref="F15" si="8">E15*D15</f>
        <v>165689.92000000001</v>
      </c>
      <c r="G15" s="21">
        <v>80432</v>
      </c>
      <c r="H15" s="23">
        <f t="shared" ref="H15" si="9">G15*D15</f>
        <v>160864</v>
      </c>
      <c r="I15" s="21">
        <v>84453.6</v>
      </c>
      <c r="J15" s="22">
        <f t="shared" ref="J15" si="10">I15*D15</f>
        <v>168907.2</v>
      </c>
      <c r="K15" s="24"/>
      <c r="L15" s="22"/>
      <c r="M15" s="22"/>
      <c r="N15" s="22"/>
      <c r="O15" s="22"/>
      <c r="P15" s="23"/>
      <c r="Q15" s="22">
        <f t="shared" ref="Q15:Q17" si="11">ROUND(AVERAGE(E15,G15,I15,K15,M15),2)</f>
        <v>82576.850000000006</v>
      </c>
      <c r="R15" s="25">
        <f t="shared" si="3"/>
        <v>3</v>
      </c>
      <c r="S15" s="25">
        <f t="shared" si="4"/>
        <v>2024.1609443297764</v>
      </c>
      <c r="T15" s="26">
        <f t="shared" ref="T15" si="12">S15/Q15*100</f>
        <v>2.4512450454694945</v>
      </c>
      <c r="U15" s="26" t="str">
        <f t="shared" ref="U15" si="13">IF(T15&lt;33,$U$8,$U$9)</f>
        <v>ОДН</v>
      </c>
      <c r="V15" s="27">
        <f t="shared" ref="V15" si="14">D15*Q15</f>
        <v>165153.70000000001</v>
      </c>
    </row>
    <row r="16" spans="1:22" ht="63.75" customHeight="1" x14ac:dyDescent="0.25">
      <c r="A16" s="45">
        <v>4</v>
      </c>
      <c r="B16" s="43" t="s">
        <v>40</v>
      </c>
      <c r="C16" s="42" t="s">
        <v>42</v>
      </c>
      <c r="D16" s="20">
        <v>3</v>
      </c>
      <c r="E16" s="44">
        <v>22600.26</v>
      </c>
      <c r="F16" s="22">
        <f t="shared" ref="F16:F17" si="15">E16*D16</f>
        <v>67800.78</v>
      </c>
      <c r="G16" s="21">
        <v>21942</v>
      </c>
      <c r="H16" s="23">
        <f t="shared" ref="H16:H17" si="16">G16*D16</f>
        <v>65826</v>
      </c>
      <c r="I16" s="21">
        <v>23039.1</v>
      </c>
      <c r="J16" s="22">
        <f t="shared" ref="J16:J17" si="17">I16*D16</f>
        <v>69117.299999999988</v>
      </c>
      <c r="K16" s="24"/>
      <c r="L16" s="22"/>
      <c r="M16" s="22"/>
      <c r="N16" s="22"/>
      <c r="O16" s="22"/>
      <c r="P16" s="23"/>
      <c r="Q16" s="22">
        <f t="shared" si="11"/>
        <v>22527.119999999999</v>
      </c>
      <c r="R16" s="25">
        <f t="shared" si="3"/>
        <v>3</v>
      </c>
      <c r="S16" s="25">
        <f t="shared" si="4"/>
        <v>552.19489059570185</v>
      </c>
      <c r="T16" s="26">
        <f t="shared" ref="T16:T17" si="18">S16/Q16*100</f>
        <v>2.4512449465164741</v>
      </c>
      <c r="U16" s="26" t="str">
        <f t="shared" ref="U16:U17" si="19">IF(T16&lt;33,$U$8,$U$9)</f>
        <v>ОДН</v>
      </c>
      <c r="V16" s="27">
        <f t="shared" ref="V16:V17" si="20">D16*Q16</f>
        <v>67581.36</v>
      </c>
    </row>
    <row r="17" spans="1:22" ht="63.75" customHeight="1" x14ac:dyDescent="0.25">
      <c r="A17" s="45">
        <v>5</v>
      </c>
      <c r="B17" s="43" t="s">
        <v>41</v>
      </c>
      <c r="C17" s="42" t="s">
        <v>42</v>
      </c>
      <c r="D17" s="20">
        <v>2</v>
      </c>
      <c r="E17" s="44">
        <v>47719.9</v>
      </c>
      <c r="F17" s="22">
        <f t="shared" si="15"/>
        <v>95439.8</v>
      </c>
      <c r="G17" s="21">
        <v>46330</v>
      </c>
      <c r="H17" s="23">
        <f t="shared" si="16"/>
        <v>92660</v>
      </c>
      <c r="I17" s="21">
        <v>48646.5</v>
      </c>
      <c r="J17" s="22">
        <f t="shared" si="17"/>
        <v>97293</v>
      </c>
      <c r="K17" s="24"/>
      <c r="L17" s="22"/>
      <c r="M17" s="22"/>
      <c r="N17" s="22"/>
      <c r="O17" s="22"/>
      <c r="P17" s="23"/>
      <c r="Q17" s="22">
        <f t="shared" si="11"/>
        <v>47565.47</v>
      </c>
      <c r="R17" s="25">
        <f t="shared" si="3"/>
        <v>3</v>
      </c>
      <c r="S17" s="25">
        <f t="shared" si="4"/>
        <v>1165.9460979607934</v>
      </c>
      <c r="T17" s="26">
        <f t="shared" si="18"/>
        <v>2.4512447747510815</v>
      </c>
      <c r="U17" s="26" t="str">
        <f t="shared" si="19"/>
        <v>ОДН</v>
      </c>
      <c r="V17" s="27">
        <f t="shared" si="20"/>
        <v>95130.94</v>
      </c>
    </row>
    <row r="18" spans="1:22" s="28" customFormat="1" ht="27.75" customHeight="1" x14ac:dyDescent="0.25">
      <c r="A18" s="49" t="s">
        <v>26</v>
      </c>
      <c r="B18" s="49"/>
      <c r="C18" s="29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>
        <f>SUMIF(V13:V17,"&gt;0")</f>
        <v>1742394.0099999998</v>
      </c>
    </row>
    <row r="19" spans="1:22" s="33" customFormat="1" x14ac:dyDescent="0.25">
      <c r="A19" s="34"/>
      <c r="S19" s="35"/>
    </row>
    <row r="20" spans="1:22" x14ac:dyDescent="0.25">
      <c r="A20" s="50" t="s">
        <v>27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22" ht="52.5" customHeight="1" x14ac:dyDescent="0.25">
      <c r="A21" s="53" t="s">
        <v>33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</row>
    <row r="22" spans="1:22" ht="100.5" customHeight="1" x14ac:dyDescent="0.25">
      <c r="A22" s="46" t="s">
        <v>28</v>
      </c>
      <c r="B22" s="47"/>
      <c r="C22" s="48" t="s">
        <v>29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</row>
    <row r="23" spans="1:22" ht="57.75" customHeight="1" x14ac:dyDescent="0.25">
      <c r="A23" s="46" t="s">
        <v>30</v>
      </c>
      <c r="B23" s="47"/>
      <c r="C23" s="48" t="s">
        <v>31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</row>
    <row r="24" spans="1:22" ht="44.25" customHeight="1" x14ac:dyDescent="0.25">
      <c r="A24" s="46" t="s">
        <v>18</v>
      </c>
      <c r="B24" s="47"/>
      <c r="C24" s="48" t="s">
        <v>32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</row>
    <row r="25" spans="1:22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</row>
    <row r="26" spans="1:22" x14ac:dyDescent="0.25">
      <c r="B26" s="37"/>
      <c r="C26" s="37"/>
      <c r="D26" s="38"/>
      <c r="E26" s="39"/>
      <c r="F26" s="40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1"/>
      <c r="S26" s="39"/>
      <c r="T26" s="39"/>
      <c r="U26" s="39"/>
      <c r="V26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23:B23"/>
    <mergeCell ref="C23:V23"/>
    <mergeCell ref="A24:B24"/>
    <mergeCell ref="C24:V24"/>
    <mergeCell ref="A18:B18"/>
    <mergeCell ref="A20:V20"/>
    <mergeCell ref="A21:V21"/>
    <mergeCell ref="A22:B22"/>
    <mergeCell ref="C22:V22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Tatiana</cp:lastModifiedBy>
  <cp:revision>3</cp:revision>
  <dcterms:created xsi:type="dcterms:W3CDTF">2021-01-18T05:46:41Z</dcterms:created>
  <dcterms:modified xsi:type="dcterms:W3CDTF">2025-03-27T11:40:57Z</dcterms:modified>
</cp:coreProperties>
</file>