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Обоснование НМЦД" sheetId="1" r:id="rId1"/>
  </sheets>
  <calcPr calcId="125725"/>
</workbook>
</file>

<file path=xl/calcChain.xml><?xml version="1.0" encoding="utf-8"?>
<calcChain xmlns="http://schemas.openxmlformats.org/spreadsheetml/2006/main">
  <c r="V14" i="1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13"/>
  <c r="V37" l="1"/>
  <c r="F32"/>
  <c r="H32"/>
  <c r="J32"/>
  <c r="Q32"/>
  <c r="R32"/>
  <c r="S32"/>
  <c r="T32" s="1"/>
  <c r="U32" s="1"/>
  <c r="F33"/>
  <c r="H33"/>
  <c r="J33"/>
  <c r="Q33"/>
  <c r="R33"/>
  <c r="S33" s="1"/>
  <c r="T33" s="1"/>
  <c r="U33" s="1"/>
  <c r="F34"/>
  <c r="H34"/>
  <c r="J34"/>
  <c r="Q34"/>
  <c r="R34"/>
  <c r="S34"/>
  <c r="T34" s="1"/>
  <c r="U34" s="1"/>
  <c r="F35"/>
  <c r="H35"/>
  <c r="J35"/>
  <c r="Q35"/>
  <c r="R35"/>
  <c r="F36"/>
  <c r="H36"/>
  <c r="J36"/>
  <c r="Q36"/>
  <c r="R36"/>
  <c r="S36"/>
  <c r="T36" s="1"/>
  <c r="U36" s="1"/>
  <c r="F14"/>
  <c r="H14"/>
  <c r="J14"/>
  <c r="Q14"/>
  <c r="R14"/>
  <c r="S14" s="1"/>
  <c r="T14" s="1"/>
  <c r="U14" s="1"/>
  <c r="F15"/>
  <c r="H15"/>
  <c r="J15"/>
  <c r="Q15"/>
  <c r="R15"/>
  <c r="F16"/>
  <c r="H16"/>
  <c r="J16"/>
  <c r="Q16"/>
  <c r="R16"/>
  <c r="S16" s="1"/>
  <c r="T16" s="1"/>
  <c r="U16" s="1"/>
  <c r="F17"/>
  <c r="H17"/>
  <c r="J17"/>
  <c r="Q17"/>
  <c r="R17"/>
  <c r="F18"/>
  <c r="H18"/>
  <c r="J18"/>
  <c r="Q18"/>
  <c r="R18"/>
  <c r="S18" s="1"/>
  <c r="T18" s="1"/>
  <c r="U18" s="1"/>
  <c r="F19"/>
  <c r="H19"/>
  <c r="J19"/>
  <c r="Q19"/>
  <c r="R19"/>
  <c r="F20"/>
  <c r="H20"/>
  <c r="J20"/>
  <c r="Q20"/>
  <c r="R20"/>
  <c r="F21"/>
  <c r="H21"/>
  <c r="J21"/>
  <c r="Q21"/>
  <c r="R21"/>
  <c r="F22"/>
  <c r="H22"/>
  <c r="J22"/>
  <c r="Q22"/>
  <c r="R22"/>
  <c r="F23"/>
  <c r="H23"/>
  <c r="J23"/>
  <c r="Q23"/>
  <c r="R23"/>
  <c r="F24"/>
  <c r="H24"/>
  <c r="J24"/>
  <c r="Q24"/>
  <c r="R24"/>
  <c r="F25"/>
  <c r="H25"/>
  <c r="J25"/>
  <c r="Q25"/>
  <c r="R25"/>
  <c r="F26"/>
  <c r="H26"/>
  <c r="J26"/>
  <c r="Q26"/>
  <c r="R26"/>
  <c r="S26"/>
  <c r="T26" s="1"/>
  <c r="U26" s="1"/>
  <c r="F27"/>
  <c r="H27"/>
  <c r="J27"/>
  <c r="Q27"/>
  <c r="R27"/>
  <c r="F28"/>
  <c r="H28"/>
  <c r="J28"/>
  <c r="Q28"/>
  <c r="R28"/>
  <c r="F29"/>
  <c r="H29"/>
  <c r="J29"/>
  <c r="Q29"/>
  <c r="R29"/>
  <c r="F30"/>
  <c r="H30"/>
  <c r="J30"/>
  <c r="Q30"/>
  <c r="R30"/>
  <c r="F31"/>
  <c r="H31"/>
  <c r="J31"/>
  <c r="Q31"/>
  <c r="R31"/>
  <c r="R13"/>
  <c r="Q13"/>
  <c r="J13"/>
  <c r="H13"/>
  <c r="F13"/>
  <c r="S30" l="1"/>
  <c r="T30" s="1"/>
  <c r="U30" s="1"/>
  <c r="S27"/>
  <c r="S25"/>
  <c r="S24"/>
  <c r="T24" s="1"/>
  <c r="U24" s="1"/>
  <c r="S23"/>
  <c r="T23" s="1"/>
  <c r="U23" s="1"/>
  <c r="S22"/>
  <c r="T22" s="1"/>
  <c r="U22" s="1"/>
  <c r="S21"/>
  <c r="T21" s="1"/>
  <c r="U21" s="1"/>
  <c r="S20"/>
  <c r="T20" s="1"/>
  <c r="U20" s="1"/>
  <c r="S19"/>
  <c r="S17"/>
  <c r="T17" s="1"/>
  <c r="U17" s="1"/>
  <c r="S15"/>
  <c r="T15" s="1"/>
  <c r="U15" s="1"/>
  <c r="S35"/>
  <c r="T35" s="1"/>
  <c r="U35" s="1"/>
  <c r="S31"/>
  <c r="S28"/>
  <c r="T28" s="1"/>
  <c r="U28" s="1"/>
  <c r="T31"/>
  <c r="U31" s="1"/>
  <c r="T27"/>
  <c r="U27" s="1"/>
  <c r="T25"/>
  <c r="U25" s="1"/>
  <c r="T19"/>
  <c r="U19" s="1"/>
  <c r="S29"/>
  <c r="T29" s="1"/>
  <c r="U29" s="1"/>
  <c r="S13"/>
  <c r="T13" s="1"/>
  <c r="U13" s="1"/>
  <c r="E8" l="1"/>
</calcChain>
</file>

<file path=xl/sharedStrings.xml><?xml version="1.0" encoding="utf-8"?>
<sst xmlns="http://schemas.openxmlformats.org/spreadsheetml/2006/main" count="98" uniqueCount="56">
  <si>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</si>
  <si>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</si>
  <si>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</si>
  <si>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</si>
  <si>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</si>
  <si>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</si>
  <si>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</si>
  <si>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</si>
  <si>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</si>
  <si>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</si>
  <si>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</si>
  <si>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</si>
  <si>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</si>
  <si>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</si>
  <si>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</si>
  <si>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</si>
  <si>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</si>
  <si>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</si>
  <si>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</si>
  <si>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</si>
  <si>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</si>
  <si>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</si>
  <si>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</si>
  <si>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</si>
  <si>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</si>
  <si>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</si>
  <si>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</si>
  <si>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</si>
  <si>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</si>
  <si>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</si>
  <si>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</si>
  <si>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</si>
  <si>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</si>
  <si>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</si>
  <si>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</si>
  <si>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</si>
  <si>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Бинт</t>
  </si>
  <si>
    <t>шт</t>
  </si>
  <si>
    <t>Вата</t>
  </si>
  <si>
    <t>Гель</t>
  </si>
  <si>
    <t>Фиксирующий пластырь</t>
  </si>
  <si>
    <t>Лейкопластырь</t>
  </si>
  <si>
    <t>Марля медицинская в отрезах</t>
  </si>
  <si>
    <t>Салфетка</t>
  </si>
  <si>
    <t>рул</t>
  </si>
  <si>
    <t>Простыня</t>
  </si>
  <si>
    <t>Салфетка спиртовая</t>
  </si>
  <si>
    <t>уп</t>
  </si>
  <si>
    <t>Пластырь-повязка</t>
  </si>
  <si>
    <t>Сорбент</t>
  </si>
  <si>
    <t>Фартук</t>
  </si>
  <si>
    <t>Халат</t>
  </si>
  <si>
    <t>Шапочка</t>
  </si>
  <si>
    <t>№82 от 01.04.2025</t>
  </si>
  <si>
    <t>№29КП от 01.04.2025</t>
  </si>
  <si>
    <t>№109 от 01.04.2025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</si>
</sst>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#,##0.00_р_."/>
    <numFmt numFmtId="166" formatCode="#,##0.0000"/>
  </numFmts>
  <fonts count="20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4" fontId="12" fillId="5" borderId="1" xfId="0" applyNumberFormat="1" applyFont="1" applyFill="1" applyBorder="1" applyAlignment="1">
      <alignment horizontal="right" vertical="top" shrinkToFi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40</xdr:row>
      <xdr:rowOff>998367</xdr:rowOff>
    </xdr:from>
    <xdr:to>
      <xdr:col>3</xdr:col>
      <xdr:colOff>228600</xdr:colOff>
      <xdr:row>40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42</xdr:row>
      <xdr:rowOff>211452</xdr:rowOff>
    </xdr:from>
    <xdr:to>
      <xdr:col>3</xdr:col>
      <xdr:colOff>495299</xdr:colOff>
      <xdr:row>42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41</xdr:row>
      <xdr:rowOff>422036</xdr:rowOff>
    </xdr:from>
    <xdr:to>
      <xdr:col>4</xdr:col>
      <xdr:colOff>336186</xdr:colOff>
      <xdr:row>42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42</xdr:row>
      <xdr:rowOff>211452</xdr:rowOff>
    </xdr:from>
    <xdr:to>
      <xdr:col>3</xdr:col>
      <xdr:colOff>495299</xdr:colOff>
      <xdr:row>42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"/>
  <sheetViews>
    <sheetView tabSelected="1" zoomScale="85" zoomScaleNormal="85" workbookViewId="0">
      <selection activeCell="V13" sqref="V13:V36"/>
    </sheetView>
  </sheetViews>
  <sheetFormatPr defaultRowHeight="1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>
      <c r="F1" s="4"/>
      <c r="G1" s="4"/>
      <c r="H1" s="4"/>
      <c r="V1" s="5" t="s">
        <v>0</v>
      </c>
    </row>
    <row r="2" spans="1:22" s="3" customFormat="1" ht="12">
      <c r="F2" s="4"/>
      <c r="G2" s="4"/>
      <c r="H2" s="4"/>
      <c r="V2" s="5" t="s">
        <v>1</v>
      </c>
    </row>
    <row r="3" spans="1:22" s="6" customFormat="1" ht="11.25"/>
    <row r="4" spans="1:22" ht="15.75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</row>
    <row r="5" spans="1:22" ht="15.75">
      <c r="A5" s="62" t="s">
        <v>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</row>
    <row r="6" spans="1:22" ht="15.75">
      <c r="A6" s="63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1:22" s="7" customFormat="1" ht="11.25">
      <c r="T7" s="6"/>
      <c r="U7" s="6"/>
    </row>
    <row r="8" spans="1:22" s="8" customFormat="1" ht="15.75" customHeight="1">
      <c r="A8" s="64" t="s">
        <v>5</v>
      </c>
      <c r="B8" s="64"/>
      <c r="C8" s="64"/>
      <c r="D8" s="64"/>
      <c r="E8" s="65">
        <f>SUMIF(V37,"&gt;0")</f>
        <v>1176065</v>
      </c>
      <c r="F8" s="65"/>
      <c r="G8" s="66" t="s">
        <v>6</v>
      </c>
      <c r="H8" s="66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>
      <c r="A10" s="58" t="s">
        <v>9</v>
      </c>
      <c r="B10" s="58" t="s">
        <v>34</v>
      </c>
      <c r="C10" s="58" t="s">
        <v>35</v>
      </c>
      <c r="D10" s="58"/>
      <c r="E10" s="60" t="s">
        <v>10</v>
      </c>
      <c r="F10" s="60"/>
      <c r="G10" s="60" t="s">
        <v>11</v>
      </c>
      <c r="H10" s="60"/>
      <c r="I10" s="60" t="s">
        <v>12</v>
      </c>
      <c r="J10" s="60"/>
      <c r="K10" s="60" t="s">
        <v>13</v>
      </c>
      <c r="L10" s="60"/>
      <c r="M10" s="60" t="s">
        <v>14</v>
      </c>
      <c r="N10" s="60"/>
      <c r="O10" s="60" t="s">
        <v>15</v>
      </c>
      <c r="P10" s="60"/>
      <c r="Q10" s="59" t="s">
        <v>16</v>
      </c>
      <c r="R10" s="58" t="s">
        <v>17</v>
      </c>
      <c r="S10" s="58" t="s">
        <v>18</v>
      </c>
      <c r="T10" s="58" t="s">
        <v>19</v>
      </c>
      <c r="U10" s="58" t="s">
        <v>20</v>
      </c>
      <c r="V10" s="59" t="s">
        <v>21</v>
      </c>
    </row>
    <row r="11" spans="1:22" ht="27" customHeight="1">
      <c r="A11" s="58"/>
      <c r="B11" s="58"/>
      <c r="C11" s="58"/>
      <c r="D11" s="58"/>
      <c r="E11" s="61" t="s">
        <v>53</v>
      </c>
      <c r="F11" s="61"/>
      <c r="G11" s="61" t="s">
        <v>54</v>
      </c>
      <c r="H11" s="61"/>
      <c r="I11" s="61" t="s">
        <v>55</v>
      </c>
      <c r="J11" s="61"/>
      <c r="K11" s="61"/>
      <c r="L11" s="61"/>
      <c r="M11" s="61"/>
      <c r="N11" s="61"/>
      <c r="O11" s="61"/>
      <c r="P11" s="61"/>
      <c r="Q11" s="59"/>
      <c r="R11" s="58"/>
      <c r="S11" s="58"/>
      <c r="T11" s="58"/>
      <c r="U11" s="58"/>
      <c r="V11" s="59"/>
    </row>
    <row r="12" spans="1:22" ht="27" customHeight="1">
      <c r="A12" s="58"/>
      <c r="B12" s="58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9"/>
      <c r="R12" s="58"/>
      <c r="S12" s="58"/>
      <c r="T12" s="58"/>
      <c r="U12" s="58"/>
      <c r="V12" s="59"/>
    </row>
    <row r="13" spans="1:22" ht="27" customHeight="1">
      <c r="A13" s="44">
        <v>1</v>
      </c>
      <c r="B13" s="45" t="s">
        <v>36</v>
      </c>
      <c r="C13" s="44" t="s">
        <v>37</v>
      </c>
      <c r="D13" s="20">
        <v>500</v>
      </c>
      <c r="E13" s="42">
        <v>44.68</v>
      </c>
      <c r="F13" s="43">
        <f t="shared" ref="F13" si="0">E13*D13</f>
        <v>22340</v>
      </c>
      <c r="G13" s="21">
        <v>43.8</v>
      </c>
      <c r="H13" s="23">
        <f t="shared" ref="H13" si="1">G13*D13</f>
        <v>21900</v>
      </c>
      <c r="I13" s="21">
        <v>44.24</v>
      </c>
      <c r="J13" s="43">
        <f t="shared" ref="J13" si="2">I13*D13</f>
        <v>22120</v>
      </c>
      <c r="K13" s="24"/>
      <c r="L13" s="22"/>
      <c r="M13" s="22"/>
      <c r="N13" s="22"/>
      <c r="O13" s="22"/>
      <c r="P13" s="23"/>
      <c r="Q13" s="22">
        <f>ROUND(AVERAGE(E13,G13,I13,K13,M13),2)</f>
        <v>44.24</v>
      </c>
      <c r="R13" s="25">
        <f t="shared" ref="R13" si="3">COUNTA(E13,G13,I13,K13,M13)</f>
        <v>3</v>
      </c>
      <c r="S13" s="25">
        <f>SQRT((IF(E13&gt;0,POWER(E13-Q13,2),0)+IF(G13&gt;0,POWER(G13-Q13,2),0)+IF(I13&gt;0,POWER(I13-Q13,2),0)+IF(K13&gt;0,POWER(K13-Q13,2),0)+IF(M13&gt;0,POWER(M13-Q13,2),0))/(R13-1))</f>
        <v>0.44000000000000128</v>
      </c>
      <c r="T13" s="26">
        <f>S13/Q13*100</f>
        <v>0.99457504520795936</v>
      </c>
      <c r="U13" s="26" t="str">
        <f t="shared" ref="U13" si="4">IF(T13&lt;33,$U$8,$U$9)</f>
        <v>ОДН</v>
      </c>
      <c r="V13" s="27">
        <f>D13*G13</f>
        <v>21900</v>
      </c>
    </row>
    <row r="14" spans="1:22" ht="27" customHeight="1">
      <c r="A14" s="44">
        <v>2</v>
      </c>
      <c r="B14" s="45" t="s">
        <v>38</v>
      </c>
      <c r="C14" s="44" t="s">
        <v>37</v>
      </c>
      <c r="D14" s="20">
        <v>60</v>
      </c>
      <c r="E14" s="42">
        <v>189.72</v>
      </c>
      <c r="F14" s="43">
        <f t="shared" ref="F14:F31" si="5">E14*D14</f>
        <v>11383.2</v>
      </c>
      <c r="G14" s="21">
        <v>186</v>
      </c>
      <c r="H14" s="23">
        <f t="shared" ref="H14:H31" si="6">G14*D14</f>
        <v>11160</v>
      </c>
      <c r="I14" s="21">
        <v>187.86</v>
      </c>
      <c r="J14" s="43">
        <f t="shared" ref="J14:J31" si="7">I14*D14</f>
        <v>11271.6</v>
      </c>
      <c r="K14" s="24"/>
      <c r="L14" s="22"/>
      <c r="M14" s="22"/>
      <c r="N14" s="22"/>
      <c r="O14" s="22"/>
      <c r="P14" s="23"/>
      <c r="Q14" s="22">
        <f t="shared" ref="Q14:Q31" si="8">ROUND(AVERAGE(E14,G14,I14,K14,M14),2)</f>
        <v>187.86</v>
      </c>
      <c r="R14" s="25">
        <f t="shared" ref="R14:R31" si="9">COUNTA(E14,G14,I14,K14,M14)</f>
        <v>3</v>
      </c>
      <c r="S14" s="25">
        <f t="shared" ref="S14:S31" si="10">SQRT((IF(E14&gt;0,POWER(E14-Q14,2),0)+IF(G14&gt;0,POWER(G14-Q14,2),0)+IF(I14&gt;0,POWER(I14-Q14,2),0)+IF(K14&gt;0,POWER(K14-Q14,2),0)+IF(M14&gt;0,POWER(M14-Q14,2),0))/(R14-1))</f>
        <v>1.8599999999999994</v>
      </c>
      <c r="T14" s="26">
        <f t="shared" ref="T14:T31" si="11">S14/Q14*100</f>
        <v>0.99009900990098976</v>
      </c>
      <c r="U14" s="26" t="str">
        <f t="shared" ref="U14:U31" si="12">IF(T14&lt;33,$U$8,$U$9)</f>
        <v>ОДН</v>
      </c>
      <c r="V14" s="27">
        <f t="shared" ref="V14:V36" si="13">D14*G14</f>
        <v>11160</v>
      </c>
    </row>
    <row r="15" spans="1:22" ht="27" customHeight="1">
      <c r="A15" s="44">
        <v>3</v>
      </c>
      <c r="B15" s="45" t="s">
        <v>39</v>
      </c>
      <c r="C15" s="44" t="s">
        <v>37</v>
      </c>
      <c r="D15" s="20">
        <v>40</v>
      </c>
      <c r="E15" s="42">
        <v>1524.9</v>
      </c>
      <c r="F15" s="43">
        <f t="shared" si="5"/>
        <v>60996</v>
      </c>
      <c r="G15" s="21">
        <v>1495</v>
      </c>
      <c r="H15" s="23">
        <f t="shared" si="6"/>
        <v>59800</v>
      </c>
      <c r="I15" s="21">
        <v>1509.95</v>
      </c>
      <c r="J15" s="43">
        <f t="shared" si="7"/>
        <v>60398</v>
      </c>
      <c r="K15" s="24"/>
      <c r="L15" s="22"/>
      <c r="M15" s="22"/>
      <c r="N15" s="22"/>
      <c r="O15" s="22"/>
      <c r="P15" s="23"/>
      <c r="Q15" s="22">
        <f t="shared" si="8"/>
        <v>1509.95</v>
      </c>
      <c r="R15" s="25">
        <f t="shared" si="9"/>
        <v>3</v>
      </c>
      <c r="S15" s="25">
        <f t="shared" si="10"/>
        <v>14.950000000000045</v>
      </c>
      <c r="T15" s="26">
        <f t="shared" si="11"/>
        <v>0.99009900990099309</v>
      </c>
      <c r="U15" s="26" t="str">
        <f t="shared" si="12"/>
        <v>ОДН</v>
      </c>
      <c r="V15" s="27">
        <f t="shared" si="13"/>
        <v>59800</v>
      </c>
    </row>
    <row r="16" spans="1:22" ht="27" customHeight="1">
      <c r="A16" s="44">
        <v>4</v>
      </c>
      <c r="B16" s="45" t="s">
        <v>40</v>
      </c>
      <c r="C16" s="44" t="s">
        <v>37</v>
      </c>
      <c r="D16" s="20">
        <v>700</v>
      </c>
      <c r="E16" s="42">
        <v>40.700000000000003</v>
      </c>
      <c r="F16" s="43">
        <f t="shared" si="5"/>
        <v>28490.000000000004</v>
      </c>
      <c r="G16" s="21">
        <v>39.9</v>
      </c>
      <c r="H16" s="23">
        <f t="shared" si="6"/>
        <v>27930</v>
      </c>
      <c r="I16" s="21">
        <v>40.299999999999997</v>
      </c>
      <c r="J16" s="43">
        <f t="shared" si="7"/>
        <v>28209.999999999996</v>
      </c>
      <c r="K16" s="24"/>
      <c r="L16" s="22"/>
      <c r="M16" s="22"/>
      <c r="N16" s="22"/>
      <c r="O16" s="22"/>
      <c r="P16" s="23"/>
      <c r="Q16" s="22">
        <f t="shared" si="8"/>
        <v>40.299999999999997</v>
      </c>
      <c r="R16" s="25">
        <f t="shared" si="9"/>
        <v>3</v>
      </c>
      <c r="S16" s="25">
        <f t="shared" si="10"/>
        <v>0.40000000000000213</v>
      </c>
      <c r="T16" s="26">
        <f t="shared" si="11"/>
        <v>0.99255583126551405</v>
      </c>
      <c r="U16" s="26" t="str">
        <f t="shared" si="12"/>
        <v>ОДН</v>
      </c>
      <c r="V16" s="27">
        <f t="shared" si="13"/>
        <v>27930</v>
      </c>
    </row>
    <row r="17" spans="1:22" ht="27" customHeight="1">
      <c r="A17" s="44">
        <v>5</v>
      </c>
      <c r="B17" s="46" t="s">
        <v>41</v>
      </c>
      <c r="C17" s="44" t="s">
        <v>37</v>
      </c>
      <c r="D17" s="20">
        <v>4000</v>
      </c>
      <c r="E17" s="42">
        <v>8.06</v>
      </c>
      <c r="F17" s="43">
        <f t="shared" si="5"/>
        <v>32240.000000000004</v>
      </c>
      <c r="G17" s="21">
        <v>7.9</v>
      </c>
      <c r="H17" s="23">
        <f t="shared" si="6"/>
        <v>31600</v>
      </c>
      <c r="I17" s="21">
        <v>7.98</v>
      </c>
      <c r="J17" s="43">
        <f t="shared" si="7"/>
        <v>31920</v>
      </c>
      <c r="K17" s="24"/>
      <c r="L17" s="22"/>
      <c r="M17" s="22"/>
      <c r="N17" s="22"/>
      <c r="O17" s="22"/>
      <c r="P17" s="23"/>
      <c r="Q17" s="22">
        <f t="shared" si="8"/>
        <v>7.98</v>
      </c>
      <c r="R17" s="25">
        <f t="shared" si="9"/>
        <v>3</v>
      </c>
      <c r="S17" s="25">
        <f t="shared" si="10"/>
        <v>8.0000000000000071E-2</v>
      </c>
      <c r="T17" s="26">
        <f t="shared" si="11"/>
        <v>1.0025062656641612</v>
      </c>
      <c r="U17" s="26" t="str">
        <f t="shared" si="12"/>
        <v>ОДН</v>
      </c>
      <c r="V17" s="27">
        <f t="shared" si="13"/>
        <v>31600</v>
      </c>
    </row>
    <row r="18" spans="1:22" ht="27" customHeight="1">
      <c r="A18" s="44">
        <v>6</v>
      </c>
      <c r="B18" s="46" t="s">
        <v>41</v>
      </c>
      <c r="C18" s="44" t="s">
        <v>37</v>
      </c>
      <c r="D18" s="20">
        <v>300</v>
      </c>
      <c r="E18" s="42">
        <v>94.15</v>
      </c>
      <c r="F18" s="43">
        <f t="shared" si="5"/>
        <v>28245</v>
      </c>
      <c r="G18" s="21">
        <v>92.3</v>
      </c>
      <c r="H18" s="23">
        <f t="shared" si="6"/>
        <v>27690</v>
      </c>
      <c r="I18" s="21">
        <v>93.23</v>
      </c>
      <c r="J18" s="43">
        <f t="shared" si="7"/>
        <v>27969</v>
      </c>
      <c r="K18" s="24"/>
      <c r="L18" s="22"/>
      <c r="M18" s="22"/>
      <c r="N18" s="22"/>
      <c r="O18" s="22"/>
      <c r="P18" s="23"/>
      <c r="Q18" s="22">
        <f t="shared" si="8"/>
        <v>93.23</v>
      </c>
      <c r="R18" s="25">
        <f t="shared" si="9"/>
        <v>3</v>
      </c>
      <c r="S18" s="25">
        <f t="shared" si="10"/>
        <v>0.92501351341480842</v>
      </c>
      <c r="T18" s="26">
        <f t="shared" si="11"/>
        <v>0.99218439709836781</v>
      </c>
      <c r="U18" s="26" t="str">
        <f t="shared" si="12"/>
        <v>ОДН</v>
      </c>
      <c r="V18" s="27">
        <f t="shared" si="13"/>
        <v>27690</v>
      </c>
    </row>
    <row r="19" spans="1:22" ht="27" customHeight="1">
      <c r="A19" s="44">
        <v>7</v>
      </c>
      <c r="B19" s="45" t="s">
        <v>42</v>
      </c>
      <c r="C19" s="44" t="s">
        <v>37</v>
      </c>
      <c r="D19" s="20">
        <v>70</v>
      </c>
      <c r="E19" s="42">
        <v>431.46</v>
      </c>
      <c r="F19" s="43">
        <f t="shared" si="5"/>
        <v>30202.199999999997</v>
      </c>
      <c r="G19" s="21">
        <v>423</v>
      </c>
      <c r="H19" s="23">
        <f t="shared" si="6"/>
        <v>29610</v>
      </c>
      <c r="I19" s="21">
        <v>427.23</v>
      </c>
      <c r="J19" s="43">
        <f t="shared" si="7"/>
        <v>29906.100000000002</v>
      </c>
      <c r="K19" s="24"/>
      <c r="L19" s="22"/>
      <c r="M19" s="22"/>
      <c r="N19" s="22"/>
      <c r="O19" s="22"/>
      <c r="P19" s="23"/>
      <c r="Q19" s="22">
        <f t="shared" si="8"/>
        <v>427.23</v>
      </c>
      <c r="R19" s="25">
        <f t="shared" si="9"/>
        <v>3</v>
      </c>
      <c r="S19" s="25">
        <f t="shared" si="10"/>
        <v>4.2299999999999898</v>
      </c>
      <c r="T19" s="26">
        <f t="shared" si="11"/>
        <v>0.99009900990098765</v>
      </c>
      <c r="U19" s="26" t="str">
        <f t="shared" si="12"/>
        <v>ОДН</v>
      </c>
      <c r="V19" s="27">
        <f t="shared" si="13"/>
        <v>29610</v>
      </c>
    </row>
    <row r="20" spans="1:22" ht="27" customHeight="1">
      <c r="A20" s="44">
        <v>8</v>
      </c>
      <c r="B20" s="47" t="s">
        <v>43</v>
      </c>
      <c r="C20" s="44" t="s">
        <v>44</v>
      </c>
      <c r="D20" s="20">
        <v>50</v>
      </c>
      <c r="E20" s="42">
        <v>1071</v>
      </c>
      <c r="F20" s="43">
        <f t="shared" si="5"/>
        <v>53550</v>
      </c>
      <c r="G20" s="21">
        <v>1050</v>
      </c>
      <c r="H20" s="23">
        <f t="shared" si="6"/>
        <v>52500</v>
      </c>
      <c r="I20" s="21">
        <v>1060.5</v>
      </c>
      <c r="J20" s="43">
        <f t="shared" si="7"/>
        <v>53025</v>
      </c>
      <c r="K20" s="24"/>
      <c r="L20" s="22"/>
      <c r="M20" s="22"/>
      <c r="N20" s="22"/>
      <c r="O20" s="22"/>
      <c r="P20" s="23"/>
      <c r="Q20" s="22">
        <f t="shared" si="8"/>
        <v>1060.5</v>
      </c>
      <c r="R20" s="25">
        <f t="shared" si="9"/>
        <v>3</v>
      </c>
      <c r="S20" s="25">
        <f t="shared" si="10"/>
        <v>10.5</v>
      </c>
      <c r="T20" s="26">
        <f t="shared" si="11"/>
        <v>0.99009900990099009</v>
      </c>
      <c r="U20" s="26" t="str">
        <f t="shared" si="12"/>
        <v>ОДН</v>
      </c>
      <c r="V20" s="27">
        <f t="shared" si="13"/>
        <v>52500</v>
      </c>
    </row>
    <row r="21" spans="1:22" ht="27" customHeight="1">
      <c r="A21" s="44">
        <v>9</v>
      </c>
      <c r="B21" s="47" t="s">
        <v>43</v>
      </c>
      <c r="C21" s="44" t="s">
        <v>44</v>
      </c>
      <c r="D21" s="20">
        <v>100</v>
      </c>
      <c r="E21" s="42">
        <v>765</v>
      </c>
      <c r="F21" s="43">
        <f t="shared" si="5"/>
        <v>76500</v>
      </c>
      <c r="G21" s="21">
        <v>750</v>
      </c>
      <c r="H21" s="23">
        <f t="shared" si="6"/>
        <v>75000</v>
      </c>
      <c r="I21" s="21">
        <v>757.5</v>
      </c>
      <c r="J21" s="43">
        <f t="shared" si="7"/>
        <v>75750</v>
      </c>
      <c r="K21" s="24"/>
      <c r="L21" s="22"/>
      <c r="M21" s="22"/>
      <c r="N21" s="22"/>
      <c r="O21" s="22"/>
      <c r="P21" s="23"/>
      <c r="Q21" s="22">
        <f t="shared" si="8"/>
        <v>757.5</v>
      </c>
      <c r="R21" s="25">
        <f t="shared" si="9"/>
        <v>3</v>
      </c>
      <c r="S21" s="25">
        <f t="shared" si="10"/>
        <v>7.5</v>
      </c>
      <c r="T21" s="26">
        <f t="shared" si="11"/>
        <v>0.99009900990099009</v>
      </c>
      <c r="U21" s="26" t="str">
        <f t="shared" si="12"/>
        <v>ОДН</v>
      </c>
      <c r="V21" s="27">
        <f t="shared" si="13"/>
        <v>75000</v>
      </c>
    </row>
    <row r="22" spans="1:22" ht="27" customHeight="1">
      <c r="A22" s="44">
        <v>10</v>
      </c>
      <c r="B22" s="45" t="s">
        <v>45</v>
      </c>
      <c r="C22" s="44" t="s">
        <v>44</v>
      </c>
      <c r="D22" s="20">
        <v>150</v>
      </c>
      <c r="E22" s="42">
        <v>2223.6</v>
      </c>
      <c r="F22" s="43">
        <f t="shared" si="5"/>
        <v>333540</v>
      </c>
      <c r="G22" s="21">
        <v>2180</v>
      </c>
      <c r="H22" s="23">
        <f t="shared" si="6"/>
        <v>327000</v>
      </c>
      <c r="I22" s="21">
        <v>2201.8000000000002</v>
      </c>
      <c r="J22" s="43">
        <f t="shared" si="7"/>
        <v>330270</v>
      </c>
      <c r="K22" s="24"/>
      <c r="L22" s="22"/>
      <c r="M22" s="22"/>
      <c r="N22" s="22"/>
      <c r="O22" s="22"/>
      <c r="P22" s="23"/>
      <c r="Q22" s="22">
        <f t="shared" si="8"/>
        <v>2201.8000000000002</v>
      </c>
      <c r="R22" s="25">
        <f t="shared" si="9"/>
        <v>3</v>
      </c>
      <c r="S22" s="25">
        <f t="shared" si="10"/>
        <v>21.799999999999955</v>
      </c>
      <c r="T22" s="26">
        <f t="shared" si="11"/>
        <v>0.99009900990098798</v>
      </c>
      <c r="U22" s="26" t="str">
        <f t="shared" si="12"/>
        <v>ОДН</v>
      </c>
      <c r="V22" s="27">
        <f t="shared" si="13"/>
        <v>327000</v>
      </c>
    </row>
    <row r="23" spans="1:22" ht="29.45" customHeight="1">
      <c r="A23" s="44">
        <v>11</v>
      </c>
      <c r="B23" s="45" t="s">
        <v>45</v>
      </c>
      <c r="C23" s="44" t="s">
        <v>44</v>
      </c>
      <c r="D23" s="20">
        <v>5</v>
      </c>
      <c r="E23" s="42">
        <v>4284</v>
      </c>
      <c r="F23" s="43">
        <f t="shared" si="5"/>
        <v>21420</v>
      </c>
      <c r="G23" s="21">
        <v>4200</v>
      </c>
      <c r="H23" s="23">
        <f t="shared" si="6"/>
        <v>21000</v>
      </c>
      <c r="I23" s="21">
        <v>4242</v>
      </c>
      <c r="J23" s="43">
        <f t="shared" si="7"/>
        <v>21210</v>
      </c>
      <c r="K23" s="24"/>
      <c r="L23" s="22"/>
      <c r="M23" s="22"/>
      <c r="N23" s="22"/>
      <c r="O23" s="22"/>
      <c r="P23" s="23"/>
      <c r="Q23" s="22">
        <f t="shared" si="8"/>
        <v>4242</v>
      </c>
      <c r="R23" s="25">
        <f t="shared" si="9"/>
        <v>3</v>
      </c>
      <c r="S23" s="25">
        <f t="shared" si="10"/>
        <v>42</v>
      </c>
      <c r="T23" s="26">
        <f t="shared" si="11"/>
        <v>0.99009900990099009</v>
      </c>
      <c r="U23" s="26" t="str">
        <f t="shared" si="12"/>
        <v>ОДН</v>
      </c>
      <c r="V23" s="27">
        <f t="shared" si="13"/>
        <v>21000</v>
      </c>
    </row>
    <row r="24" spans="1:22" ht="29.45" customHeight="1">
      <c r="A24" s="44">
        <v>12</v>
      </c>
      <c r="B24" s="45" t="s">
        <v>46</v>
      </c>
      <c r="C24" s="44" t="s">
        <v>37</v>
      </c>
      <c r="D24" s="20">
        <v>170000</v>
      </c>
      <c r="E24" s="42">
        <v>2.04</v>
      </c>
      <c r="F24" s="43">
        <f t="shared" si="5"/>
        <v>346800</v>
      </c>
      <c r="G24" s="21">
        <v>2</v>
      </c>
      <c r="H24" s="23">
        <f t="shared" si="6"/>
        <v>340000</v>
      </c>
      <c r="I24" s="21">
        <v>2.02</v>
      </c>
      <c r="J24" s="43">
        <f t="shared" si="7"/>
        <v>343400</v>
      </c>
      <c r="K24" s="24"/>
      <c r="L24" s="22"/>
      <c r="M24" s="22"/>
      <c r="N24" s="22"/>
      <c r="O24" s="22"/>
      <c r="P24" s="23"/>
      <c r="Q24" s="22">
        <f t="shared" si="8"/>
        <v>2.02</v>
      </c>
      <c r="R24" s="25">
        <f t="shared" si="9"/>
        <v>3</v>
      </c>
      <c r="S24" s="25">
        <f t="shared" si="10"/>
        <v>2.0000000000000018E-2</v>
      </c>
      <c r="T24" s="26">
        <f t="shared" si="11"/>
        <v>0.99009900990099098</v>
      </c>
      <c r="U24" s="26" t="str">
        <f t="shared" si="12"/>
        <v>ОДН</v>
      </c>
      <c r="V24" s="27">
        <f t="shared" si="13"/>
        <v>340000</v>
      </c>
    </row>
    <row r="25" spans="1:22" ht="29.45" customHeight="1">
      <c r="A25" s="44">
        <v>13</v>
      </c>
      <c r="B25" s="45" t="s">
        <v>43</v>
      </c>
      <c r="C25" s="44" t="s">
        <v>47</v>
      </c>
      <c r="D25" s="20">
        <v>10</v>
      </c>
      <c r="E25" s="42">
        <v>48.96</v>
      </c>
      <c r="F25" s="43">
        <f t="shared" si="5"/>
        <v>489.6</v>
      </c>
      <c r="G25" s="21">
        <v>48</v>
      </c>
      <c r="H25" s="23">
        <f t="shared" si="6"/>
        <v>480</v>
      </c>
      <c r="I25" s="21">
        <v>48.48</v>
      </c>
      <c r="J25" s="43">
        <f t="shared" si="7"/>
        <v>484.79999999999995</v>
      </c>
      <c r="K25" s="24"/>
      <c r="L25" s="22"/>
      <c r="M25" s="22"/>
      <c r="N25" s="22"/>
      <c r="O25" s="22"/>
      <c r="P25" s="23"/>
      <c r="Q25" s="22">
        <f t="shared" si="8"/>
        <v>48.48</v>
      </c>
      <c r="R25" s="25">
        <f t="shared" si="9"/>
        <v>3</v>
      </c>
      <c r="S25" s="25">
        <f t="shared" si="10"/>
        <v>0.48000000000000043</v>
      </c>
      <c r="T25" s="26">
        <f t="shared" si="11"/>
        <v>0.99009900990099098</v>
      </c>
      <c r="U25" s="26" t="str">
        <f t="shared" si="12"/>
        <v>ОДН</v>
      </c>
      <c r="V25" s="27">
        <f t="shared" si="13"/>
        <v>480</v>
      </c>
    </row>
    <row r="26" spans="1:22" ht="29.45" customHeight="1">
      <c r="A26" s="44">
        <v>14</v>
      </c>
      <c r="B26" s="45" t="s">
        <v>43</v>
      </c>
      <c r="C26" s="44" t="s">
        <v>47</v>
      </c>
      <c r="D26" s="20">
        <v>5</v>
      </c>
      <c r="E26" s="42">
        <v>39.78</v>
      </c>
      <c r="F26" s="43">
        <f t="shared" si="5"/>
        <v>198.9</v>
      </c>
      <c r="G26" s="21">
        <v>39</v>
      </c>
      <c r="H26" s="23">
        <f t="shared" si="6"/>
        <v>195</v>
      </c>
      <c r="I26" s="21">
        <v>39.39</v>
      </c>
      <c r="J26" s="43">
        <f t="shared" si="7"/>
        <v>196.95</v>
      </c>
      <c r="K26" s="24"/>
      <c r="L26" s="22"/>
      <c r="M26" s="22"/>
      <c r="N26" s="22"/>
      <c r="O26" s="22"/>
      <c r="P26" s="23"/>
      <c r="Q26" s="22">
        <f t="shared" si="8"/>
        <v>39.39</v>
      </c>
      <c r="R26" s="25">
        <f t="shared" si="9"/>
        <v>3</v>
      </c>
      <c r="S26" s="25">
        <f t="shared" si="10"/>
        <v>0.39000000000000057</v>
      </c>
      <c r="T26" s="26">
        <f t="shared" si="11"/>
        <v>0.99009900990099153</v>
      </c>
      <c r="U26" s="26" t="str">
        <f t="shared" si="12"/>
        <v>ОДН</v>
      </c>
      <c r="V26" s="27">
        <f t="shared" si="13"/>
        <v>195</v>
      </c>
    </row>
    <row r="27" spans="1:22" ht="29.45" customHeight="1">
      <c r="A27" s="44">
        <v>15</v>
      </c>
      <c r="B27" s="47" t="s">
        <v>48</v>
      </c>
      <c r="C27" s="44" t="s">
        <v>47</v>
      </c>
      <c r="D27" s="20">
        <v>7</v>
      </c>
      <c r="E27" s="42">
        <v>4681.8</v>
      </c>
      <c r="F27" s="43">
        <f t="shared" si="5"/>
        <v>32772.6</v>
      </c>
      <c r="G27" s="21">
        <v>4590</v>
      </c>
      <c r="H27" s="23">
        <f t="shared" si="6"/>
        <v>32130</v>
      </c>
      <c r="I27" s="21">
        <v>4635.8999999999996</v>
      </c>
      <c r="J27" s="43">
        <f t="shared" si="7"/>
        <v>32451.299999999996</v>
      </c>
      <c r="K27" s="24"/>
      <c r="L27" s="22"/>
      <c r="M27" s="22"/>
      <c r="N27" s="22"/>
      <c r="O27" s="22"/>
      <c r="P27" s="23"/>
      <c r="Q27" s="22">
        <f t="shared" si="8"/>
        <v>4635.8999999999996</v>
      </c>
      <c r="R27" s="25">
        <f t="shared" si="9"/>
        <v>3</v>
      </c>
      <c r="S27" s="25">
        <f t="shared" si="10"/>
        <v>45.900000000000091</v>
      </c>
      <c r="T27" s="26">
        <f t="shared" si="11"/>
        <v>0.9900990099009922</v>
      </c>
      <c r="U27" s="26" t="str">
        <f t="shared" si="12"/>
        <v>ОДН</v>
      </c>
      <c r="V27" s="27">
        <f t="shared" si="13"/>
        <v>32130</v>
      </c>
    </row>
    <row r="28" spans="1:22" ht="29.45" customHeight="1">
      <c r="A28" s="44">
        <v>16</v>
      </c>
      <c r="B28" s="47" t="s">
        <v>48</v>
      </c>
      <c r="C28" s="44" t="s">
        <v>47</v>
      </c>
      <c r="D28" s="20">
        <v>5</v>
      </c>
      <c r="E28" s="42">
        <v>485.52</v>
      </c>
      <c r="F28" s="43">
        <f t="shared" si="5"/>
        <v>2427.6</v>
      </c>
      <c r="G28" s="21">
        <v>476</v>
      </c>
      <c r="H28" s="23">
        <f t="shared" si="6"/>
        <v>2380</v>
      </c>
      <c r="I28" s="21">
        <v>480.76</v>
      </c>
      <c r="J28" s="43">
        <f t="shared" si="7"/>
        <v>2403.8000000000002</v>
      </c>
      <c r="K28" s="24"/>
      <c r="L28" s="22"/>
      <c r="M28" s="22"/>
      <c r="N28" s="22"/>
      <c r="O28" s="22"/>
      <c r="P28" s="23"/>
      <c r="Q28" s="22">
        <f t="shared" si="8"/>
        <v>480.76</v>
      </c>
      <c r="R28" s="25">
        <f t="shared" si="9"/>
        <v>3</v>
      </c>
      <c r="S28" s="25">
        <f t="shared" si="10"/>
        <v>4.7599999999999909</v>
      </c>
      <c r="T28" s="26">
        <f t="shared" si="11"/>
        <v>0.9900990099009882</v>
      </c>
      <c r="U28" s="26" t="str">
        <f t="shared" si="12"/>
        <v>ОДН</v>
      </c>
      <c r="V28" s="27">
        <f t="shared" si="13"/>
        <v>2380</v>
      </c>
    </row>
    <row r="29" spans="1:22" ht="29.45" customHeight="1">
      <c r="A29" s="44">
        <v>17</v>
      </c>
      <c r="B29" s="45" t="s">
        <v>48</v>
      </c>
      <c r="C29" s="44" t="s">
        <v>47</v>
      </c>
      <c r="D29" s="20">
        <v>5</v>
      </c>
      <c r="E29" s="42">
        <v>3896.4</v>
      </c>
      <c r="F29" s="43">
        <f t="shared" si="5"/>
        <v>19482</v>
      </c>
      <c r="G29" s="21">
        <v>3820</v>
      </c>
      <c r="H29" s="23">
        <f t="shared" si="6"/>
        <v>19100</v>
      </c>
      <c r="I29" s="21">
        <v>3858.2</v>
      </c>
      <c r="J29" s="43">
        <f t="shared" si="7"/>
        <v>19291</v>
      </c>
      <c r="K29" s="24"/>
      <c r="L29" s="22"/>
      <c r="M29" s="22"/>
      <c r="N29" s="22"/>
      <c r="O29" s="22"/>
      <c r="P29" s="23"/>
      <c r="Q29" s="22">
        <f t="shared" si="8"/>
        <v>3858.2</v>
      </c>
      <c r="R29" s="25">
        <f t="shared" si="9"/>
        <v>3</v>
      </c>
      <c r="S29" s="25">
        <f t="shared" si="10"/>
        <v>38.200000000000045</v>
      </c>
      <c r="T29" s="26">
        <f t="shared" si="11"/>
        <v>0.99009900990099131</v>
      </c>
      <c r="U29" s="26" t="str">
        <f t="shared" si="12"/>
        <v>ОДН</v>
      </c>
      <c r="V29" s="27">
        <f t="shared" si="13"/>
        <v>19100</v>
      </c>
    </row>
    <row r="30" spans="1:22" ht="29.45" customHeight="1">
      <c r="A30" s="44">
        <v>18</v>
      </c>
      <c r="B30" s="47" t="s">
        <v>49</v>
      </c>
      <c r="C30" s="44" t="s">
        <v>37</v>
      </c>
      <c r="D30" s="20">
        <v>30</v>
      </c>
      <c r="E30" s="42">
        <v>255</v>
      </c>
      <c r="F30" s="43">
        <f t="shared" si="5"/>
        <v>7650</v>
      </c>
      <c r="G30" s="21">
        <v>250</v>
      </c>
      <c r="H30" s="23">
        <f t="shared" si="6"/>
        <v>7500</v>
      </c>
      <c r="I30" s="21">
        <v>252.5</v>
      </c>
      <c r="J30" s="43">
        <f t="shared" si="7"/>
        <v>7575</v>
      </c>
      <c r="K30" s="24"/>
      <c r="L30" s="22"/>
      <c r="M30" s="22"/>
      <c r="N30" s="22"/>
      <c r="O30" s="22"/>
      <c r="P30" s="23"/>
      <c r="Q30" s="22">
        <f t="shared" si="8"/>
        <v>252.5</v>
      </c>
      <c r="R30" s="25">
        <f t="shared" si="9"/>
        <v>3</v>
      </c>
      <c r="S30" s="25">
        <f t="shared" si="10"/>
        <v>2.5</v>
      </c>
      <c r="T30" s="26">
        <f t="shared" si="11"/>
        <v>0.99009900990099009</v>
      </c>
      <c r="U30" s="26" t="str">
        <f t="shared" si="12"/>
        <v>ОДН</v>
      </c>
      <c r="V30" s="27">
        <f t="shared" si="13"/>
        <v>7500</v>
      </c>
    </row>
    <row r="31" spans="1:22" ht="29.45" customHeight="1">
      <c r="A31" s="44">
        <v>19</v>
      </c>
      <c r="B31" s="47" t="s">
        <v>49</v>
      </c>
      <c r="C31" s="44" t="s">
        <v>37</v>
      </c>
      <c r="D31" s="20">
        <v>10</v>
      </c>
      <c r="E31" s="42">
        <v>765</v>
      </c>
      <c r="F31" s="43">
        <f t="shared" si="5"/>
        <v>7650</v>
      </c>
      <c r="G31" s="21">
        <v>750</v>
      </c>
      <c r="H31" s="23">
        <f t="shared" si="6"/>
        <v>7500</v>
      </c>
      <c r="I31" s="21">
        <v>757.5</v>
      </c>
      <c r="J31" s="43">
        <f t="shared" si="7"/>
        <v>7575</v>
      </c>
      <c r="K31" s="24"/>
      <c r="L31" s="22"/>
      <c r="M31" s="22"/>
      <c r="N31" s="22"/>
      <c r="O31" s="22"/>
      <c r="P31" s="23"/>
      <c r="Q31" s="22">
        <f t="shared" si="8"/>
        <v>757.5</v>
      </c>
      <c r="R31" s="25">
        <f t="shared" si="9"/>
        <v>3</v>
      </c>
      <c r="S31" s="25">
        <f t="shared" si="10"/>
        <v>7.5</v>
      </c>
      <c r="T31" s="26">
        <f t="shared" si="11"/>
        <v>0.99009900990099009</v>
      </c>
      <c r="U31" s="26" t="str">
        <f t="shared" si="12"/>
        <v>ОДН</v>
      </c>
      <c r="V31" s="27">
        <f t="shared" si="13"/>
        <v>7500</v>
      </c>
    </row>
    <row r="32" spans="1:22" ht="29.45" customHeight="1">
      <c r="A32" s="44">
        <v>20</v>
      </c>
      <c r="B32" s="47" t="s">
        <v>49</v>
      </c>
      <c r="C32" s="44" t="s">
        <v>37</v>
      </c>
      <c r="D32" s="20">
        <v>5</v>
      </c>
      <c r="E32" s="42">
        <v>2550</v>
      </c>
      <c r="F32" s="43">
        <f t="shared" ref="F32:F36" si="14">E32*D32</f>
        <v>12750</v>
      </c>
      <c r="G32" s="21">
        <v>2500</v>
      </c>
      <c r="H32" s="23">
        <f t="shared" ref="H32:H36" si="15">G32*D32</f>
        <v>12500</v>
      </c>
      <c r="I32" s="21">
        <v>2525</v>
      </c>
      <c r="J32" s="43">
        <f t="shared" ref="J32:J36" si="16">I32*D32</f>
        <v>12625</v>
      </c>
      <c r="K32" s="24"/>
      <c r="L32" s="22"/>
      <c r="M32" s="22"/>
      <c r="N32" s="22"/>
      <c r="O32" s="22"/>
      <c r="P32" s="23"/>
      <c r="Q32" s="22">
        <f t="shared" ref="Q32:Q36" si="17">ROUND(AVERAGE(E32,G32,I32,K32,M32),2)</f>
        <v>2525</v>
      </c>
      <c r="R32" s="25">
        <f t="shared" ref="R32:R36" si="18">COUNTA(E32,G32,I32,K32,M32)</f>
        <v>3</v>
      </c>
      <c r="S32" s="25">
        <f t="shared" ref="S32:S36" si="19">SQRT((IF(E32&gt;0,POWER(E32-Q32,2),0)+IF(G32&gt;0,POWER(G32-Q32,2),0)+IF(I32&gt;0,POWER(I32-Q32,2),0)+IF(K32&gt;0,POWER(K32-Q32,2),0)+IF(M32&gt;0,POWER(M32-Q32,2),0))/(R32-1))</f>
        <v>25</v>
      </c>
      <c r="T32" s="26">
        <f t="shared" ref="T32:T36" si="20">S32/Q32*100</f>
        <v>0.99009900990099009</v>
      </c>
      <c r="U32" s="26" t="str">
        <f t="shared" ref="U32:U36" si="21">IF(T32&lt;33,$U$8,$U$9)</f>
        <v>ОДН</v>
      </c>
      <c r="V32" s="27">
        <f t="shared" si="13"/>
        <v>12500</v>
      </c>
    </row>
    <row r="33" spans="1:22" ht="29.45" customHeight="1">
      <c r="A33" s="44">
        <v>21</v>
      </c>
      <c r="B33" s="47" t="s">
        <v>50</v>
      </c>
      <c r="C33" s="44" t="s">
        <v>37</v>
      </c>
      <c r="D33" s="20">
        <v>200</v>
      </c>
      <c r="E33" s="42">
        <v>53.04</v>
      </c>
      <c r="F33" s="43">
        <f t="shared" si="14"/>
        <v>10608</v>
      </c>
      <c r="G33" s="21">
        <v>52</v>
      </c>
      <c r="H33" s="23">
        <f t="shared" si="15"/>
        <v>10400</v>
      </c>
      <c r="I33" s="21">
        <v>52.52</v>
      </c>
      <c r="J33" s="43">
        <f t="shared" si="16"/>
        <v>10504</v>
      </c>
      <c r="K33" s="24"/>
      <c r="L33" s="22"/>
      <c r="M33" s="22"/>
      <c r="N33" s="22"/>
      <c r="O33" s="22"/>
      <c r="P33" s="23"/>
      <c r="Q33" s="22">
        <f t="shared" si="17"/>
        <v>52.52</v>
      </c>
      <c r="R33" s="25">
        <f t="shared" si="18"/>
        <v>3</v>
      </c>
      <c r="S33" s="25">
        <f t="shared" si="19"/>
        <v>0.51999999999999957</v>
      </c>
      <c r="T33" s="26">
        <f t="shared" si="20"/>
        <v>0.9900990099009892</v>
      </c>
      <c r="U33" s="26" t="str">
        <f t="shared" si="21"/>
        <v>ОДН</v>
      </c>
      <c r="V33" s="27">
        <f t="shared" si="13"/>
        <v>10400</v>
      </c>
    </row>
    <row r="34" spans="1:22" ht="29.45" customHeight="1">
      <c r="A34" s="44">
        <v>22</v>
      </c>
      <c r="B34" s="47" t="s">
        <v>51</v>
      </c>
      <c r="C34" s="44" t="s">
        <v>37</v>
      </c>
      <c r="D34" s="20">
        <v>100</v>
      </c>
      <c r="E34" s="42">
        <v>253.98</v>
      </c>
      <c r="F34" s="43">
        <f t="shared" si="14"/>
        <v>25398</v>
      </c>
      <c r="G34" s="21">
        <v>249</v>
      </c>
      <c r="H34" s="23">
        <f t="shared" si="15"/>
        <v>24900</v>
      </c>
      <c r="I34" s="21">
        <v>251.49</v>
      </c>
      <c r="J34" s="43">
        <f t="shared" si="16"/>
        <v>25149</v>
      </c>
      <c r="K34" s="24"/>
      <c r="L34" s="22"/>
      <c r="M34" s="22"/>
      <c r="N34" s="22"/>
      <c r="O34" s="22"/>
      <c r="P34" s="23"/>
      <c r="Q34" s="22">
        <f t="shared" si="17"/>
        <v>251.49</v>
      </c>
      <c r="R34" s="25">
        <f t="shared" si="18"/>
        <v>3</v>
      </c>
      <c r="S34" s="25">
        <f t="shared" si="19"/>
        <v>2.4899999999999949</v>
      </c>
      <c r="T34" s="26">
        <f t="shared" si="20"/>
        <v>0.99009900990098798</v>
      </c>
      <c r="U34" s="26" t="str">
        <f t="shared" si="21"/>
        <v>ОДН</v>
      </c>
      <c r="V34" s="27">
        <f t="shared" si="13"/>
        <v>24900</v>
      </c>
    </row>
    <row r="35" spans="1:22" ht="29.45" customHeight="1">
      <c r="A35" s="44">
        <v>23</v>
      </c>
      <c r="B35" s="47" t="s">
        <v>52</v>
      </c>
      <c r="C35" s="44" t="s">
        <v>37</v>
      </c>
      <c r="D35" s="20">
        <v>3000</v>
      </c>
      <c r="E35" s="42">
        <v>4.7</v>
      </c>
      <c r="F35" s="43">
        <f t="shared" si="14"/>
        <v>14100</v>
      </c>
      <c r="G35" s="21">
        <v>4.5999999999999996</v>
      </c>
      <c r="H35" s="23">
        <f t="shared" si="15"/>
        <v>13799.999999999998</v>
      </c>
      <c r="I35" s="21">
        <v>4.6500000000000004</v>
      </c>
      <c r="J35" s="43">
        <f t="shared" si="16"/>
        <v>13950.000000000002</v>
      </c>
      <c r="K35" s="24"/>
      <c r="L35" s="22"/>
      <c r="M35" s="22"/>
      <c r="N35" s="22"/>
      <c r="O35" s="22"/>
      <c r="P35" s="23"/>
      <c r="Q35" s="22">
        <f t="shared" si="17"/>
        <v>4.6500000000000004</v>
      </c>
      <c r="R35" s="25">
        <f t="shared" si="18"/>
        <v>3</v>
      </c>
      <c r="S35" s="25">
        <f t="shared" si="19"/>
        <v>5.0000000000000266E-2</v>
      </c>
      <c r="T35" s="26">
        <f t="shared" si="20"/>
        <v>1.0752688172043068</v>
      </c>
      <c r="U35" s="26" t="str">
        <f t="shared" si="21"/>
        <v>ОДН</v>
      </c>
      <c r="V35" s="27">
        <f t="shared" si="13"/>
        <v>13799.999999999998</v>
      </c>
    </row>
    <row r="36" spans="1:22" ht="29.45" customHeight="1">
      <c r="A36" s="44">
        <v>24</v>
      </c>
      <c r="B36" s="47" t="s">
        <v>43</v>
      </c>
      <c r="C36" s="44" t="s">
        <v>44</v>
      </c>
      <c r="D36" s="20">
        <v>2</v>
      </c>
      <c r="E36" s="42">
        <v>10194.9</v>
      </c>
      <c r="F36" s="43">
        <f t="shared" si="14"/>
        <v>20389.8</v>
      </c>
      <c r="G36" s="21">
        <v>9995</v>
      </c>
      <c r="H36" s="23">
        <f t="shared" si="15"/>
        <v>19990</v>
      </c>
      <c r="I36" s="21">
        <v>10094.950000000001</v>
      </c>
      <c r="J36" s="43">
        <f t="shared" si="16"/>
        <v>20189.900000000001</v>
      </c>
      <c r="K36" s="24"/>
      <c r="L36" s="22"/>
      <c r="M36" s="22"/>
      <c r="N36" s="22"/>
      <c r="O36" s="22"/>
      <c r="P36" s="23"/>
      <c r="Q36" s="22">
        <f t="shared" si="17"/>
        <v>10094.950000000001</v>
      </c>
      <c r="R36" s="25">
        <f t="shared" si="18"/>
        <v>3</v>
      </c>
      <c r="S36" s="25">
        <f t="shared" si="19"/>
        <v>99.949999999999818</v>
      </c>
      <c r="T36" s="26">
        <f t="shared" si="20"/>
        <v>0.9900990099009882</v>
      </c>
      <c r="U36" s="26" t="str">
        <f t="shared" si="21"/>
        <v>ОДН</v>
      </c>
      <c r="V36" s="27">
        <f t="shared" si="13"/>
        <v>19990</v>
      </c>
    </row>
    <row r="37" spans="1:22" s="28" customFormat="1" ht="27.75" customHeight="1">
      <c r="A37" s="51" t="s">
        <v>26</v>
      </c>
      <c r="B37" s="51"/>
      <c r="C37" s="29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2">
        <f>SUMIF(V13:V36,"&gt;0")</f>
        <v>1176065</v>
      </c>
    </row>
    <row r="38" spans="1:22" s="33" customFormat="1">
      <c r="A38" s="34"/>
      <c r="S38" s="35"/>
    </row>
    <row r="39" spans="1:22">
      <c r="A39" s="52" t="s">
        <v>27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4"/>
    </row>
    <row r="40" spans="1:22" ht="52.5" customHeight="1">
      <c r="A40" s="55" t="s">
        <v>33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7"/>
    </row>
    <row r="41" spans="1:22" ht="100.5" customHeight="1">
      <c r="A41" s="48" t="s">
        <v>28</v>
      </c>
      <c r="B41" s="49"/>
      <c r="C41" s="50" t="s">
        <v>29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</row>
    <row r="42" spans="1:22" ht="57.75" customHeight="1">
      <c r="A42" s="48" t="s">
        <v>30</v>
      </c>
      <c r="B42" s="49"/>
      <c r="C42" s="50" t="s">
        <v>31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</row>
    <row r="43" spans="1:22" ht="44.25" customHeight="1">
      <c r="A43" s="48" t="s">
        <v>18</v>
      </c>
      <c r="B43" s="49"/>
      <c r="C43" s="50" t="s">
        <v>32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</row>
    <row r="44" spans="1:2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</row>
    <row r="45" spans="1:22">
      <c r="B45" s="37"/>
      <c r="C45" s="37"/>
      <c r="D45" s="38"/>
      <c r="E45" s="39"/>
      <c r="F45" s="4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41"/>
      <c r="S45" s="39"/>
      <c r="T45" s="39"/>
      <c r="U45" s="39"/>
      <c r="V45" s="39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42:B42"/>
    <mergeCell ref="C42:V42"/>
    <mergeCell ref="A43:B43"/>
    <mergeCell ref="C43:V43"/>
    <mergeCell ref="A37:B37"/>
    <mergeCell ref="A39:V39"/>
    <mergeCell ref="A40:V40"/>
    <mergeCell ref="A41:B41"/>
    <mergeCell ref="C41:V41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uui04</cp:lastModifiedBy>
  <cp:revision>3</cp:revision>
  <dcterms:created xsi:type="dcterms:W3CDTF">2021-01-18T05:46:41Z</dcterms:created>
  <dcterms:modified xsi:type="dcterms:W3CDTF">2025-04-07T11:49:34Z</dcterms:modified>
</cp:coreProperties>
</file>