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-22 Nastya\Desktop\ЗАКУПКИ\ЗАКУПКИ\2025\Котировки\Проект присоединение к электросетям СНХЗ\"/>
    </mc:Choice>
  </mc:AlternateContent>
  <bookViews>
    <workbookView xWindow="0" yWindow="0" windowWidth="28800" windowHeight="12135"/>
  </bookViews>
  <sheets>
    <sheet name="Обоснование НМЦД" sheetId="1" r:id="rId1"/>
  </sheets>
  <calcPr calcId="181029"/>
</workbook>
</file>

<file path=xl/calcChain.xml><?xml version="1.0" encoding="utf-8"?>
<calcChain xmlns="http://schemas.openxmlformats.org/spreadsheetml/2006/main">
  <c r="R13" i="1" l="1"/>
  <c r="Q13" i="1"/>
  <c r="V13" i="1" s="1"/>
  <c r="V14" i="1" s="1"/>
  <c r="J13" i="1"/>
  <c r="H13" i="1"/>
  <c r="F13" i="1"/>
  <c r="S13" i="1" l="1"/>
  <c r="T13" i="1" s="1"/>
  <c r="U13" i="1" s="1"/>
  <c r="E8" i="1" l="1"/>
</calcChain>
</file>

<file path=xl/sharedStrings.xml><?xml version="1.0" encoding="utf-8"?>
<sst xmlns="http://schemas.openxmlformats.org/spreadsheetml/2006/main" count="52" uniqueCount="41">
  <si>
    <t>Раздел №3</t>
  </si>
  <si>
    <t>к обоснованию начальной (максимальной) цены договора</t>
  </si>
  <si>
    <t>РАСЧЕТ</t>
  </si>
  <si>
    <t>обоснования начальной (максимальной) цены договора</t>
  </si>
  <si>
    <t xml:space="preserve">заключаемого на приобретение товара (работ, услуг)
</t>
  </si>
  <si>
    <t>Начальная (максимальная) цена договора</t>
  </si>
  <si>
    <t>рублей</t>
  </si>
  <si>
    <t>ОДН</t>
  </si>
  <si>
    <t>НЕОДН</t>
  </si>
  <si>
    <t>№ п/п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</si>
  <si>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</si>
  <si>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</si>
  <si>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</si>
  <si>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</si>
  <si>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</si>
  <si>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</si>
  <si>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</si>
  <si>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</si>
  <si>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</si>
  <si>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</si>
  <si>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</si>
  <si>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</si>
  <si>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</si>
  <si>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</si>
  <si>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</si>
  <si>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</si>
  <si>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</si>
  <si>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</si>
  <si>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</si>
  <si>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</si>
  <si>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</si>
  <si>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</si>
  <si>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</si>
  <si>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</si>
  <si>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Наименование товара (работ, услуг)</t>
  </si>
  <si>
    <t>Объем поставки товара (работ, услуг)</t>
  </si>
  <si>
    <t>Присоединение к электрическим сетям от АО «СНХЗ» до энергопринимающих устройств ООО «Мохит-СТР» на Полигоне ТКО по ул. 40-й проезд</t>
  </si>
  <si>
    <t>усл</t>
  </si>
  <si>
    <t>№86 от 25.03.2025</t>
  </si>
  <si>
    <t>№1416 от 27.03.2025</t>
  </si>
  <si>
    <t>№У-12 от 19.03.2025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</si>
</sst>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#,##0.00_р_."/>
    <numFmt numFmtId="166" formatCode="#,##0.0000"/>
  </numFmts>
  <fonts count="19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indexed="4"/>
      <name val="Times New Roman"/>
      <family val="1"/>
      <charset val="204"/>
    </font>
    <font>
      <sz val="8"/>
      <color theme="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indexed="27"/>
        <bgColor indexed="27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2" fillId="4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 shrinkToFit="1"/>
    </xf>
    <xf numFmtId="4" fontId="12" fillId="4" borderId="1" xfId="0" applyNumberFormat="1" applyFont="1" applyFill="1" applyBorder="1" applyAlignment="1">
      <alignment horizontal="right" vertical="top" shrinkToFit="1"/>
    </xf>
    <xf numFmtId="4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4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0" fontId="15" fillId="0" borderId="0" xfId="0" applyFont="1" applyAlignment="1">
      <alignment vertical="top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4" fontId="12" fillId="5" borderId="1" xfId="0" applyNumberFormat="1" applyFont="1" applyFill="1" applyBorder="1" applyAlignment="1">
      <alignment horizontal="right" vertical="top" wrapText="1"/>
    </xf>
    <xf numFmtId="4" fontId="12" fillId="5" borderId="1" xfId="0" applyNumberFormat="1" applyFont="1" applyFill="1" applyBorder="1" applyAlignment="1">
      <alignment horizontal="right" vertical="top" shrinkToFi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16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8" fillId="4" borderId="2" xfId="0" applyFont="1" applyFill="1" applyBorder="1" applyAlignment="1">
      <alignment horizontal="justify" vertical="top" wrapText="1"/>
    </xf>
    <xf numFmtId="0" fontId="18" fillId="4" borderId="4" xfId="0" applyFont="1" applyFill="1" applyBorder="1" applyAlignment="1">
      <alignment horizontal="justify" vertical="top" wrapText="1"/>
    </xf>
    <xf numFmtId="0" fontId="18" fillId="4" borderId="3" xfId="0" applyFont="1" applyFill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left" vertical="top" wrapText="1"/>
    </xf>
    <xf numFmtId="165" fontId="9" fillId="3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17</xdr:row>
      <xdr:rowOff>998367</xdr:rowOff>
    </xdr:from>
    <xdr:to>
      <xdr:col>3</xdr:col>
      <xdr:colOff>228600</xdr:colOff>
      <xdr:row>17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19</xdr:row>
      <xdr:rowOff>211452</xdr:rowOff>
    </xdr:from>
    <xdr:to>
      <xdr:col>3</xdr:col>
      <xdr:colOff>495299</xdr:colOff>
      <xdr:row>19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18</xdr:row>
      <xdr:rowOff>422036</xdr:rowOff>
    </xdr:from>
    <xdr:to>
      <xdr:col>4</xdr:col>
      <xdr:colOff>336186</xdr:colOff>
      <xdr:row>19</xdr:row>
      <xdr:rowOff>3810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19</xdr:row>
      <xdr:rowOff>211452</xdr:rowOff>
    </xdr:from>
    <xdr:to>
      <xdr:col>3</xdr:col>
      <xdr:colOff>495299</xdr:colOff>
      <xdr:row>19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tabSelected="1" zoomScale="85" zoomScaleNormal="85" workbookViewId="0">
      <selection activeCell="J13" sqref="J13"/>
    </sheetView>
  </sheetViews>
  <sheetFormatPr defaultRowHeight="15" x14ac:dyDescent="0.25"/>
  <cols>
    <col min="1" max="1" width="4.5703125" style="1" customWidth="1"/>
    <col min="2" max="2" width="29.5703125" style="1" customWidth="1"/>
    <col min="3" max="3" width="9.42578125" style="1" customWidth="1"/>
    <col min="4" max="4" width="10" style="1" customWidth="1"/>
    <col min="5" max="5" width="10" style="1" bestFit="1" customWidth="1"/>
    <col min="6" max="6" width="11" style="1" customWidth="1"/>
    <col min="7" max="7" width="10" style="1" bestFit="1" customWidth="1"/>
    <col min="8" max="8" width="11" style="1" customWidth="1"/>
    <col min="9" max="9" width="10" style="1" bestFit="1" customWidth="1"/>
    <col min="10" max="10" width="9.5703125" style="1" customWidth="1"/>
    <col min="11" max="11" width="7.42578125" style="1" hidden="1" customWidth="1"/>
    <col min="12" max="12" width="9.7109375" style="1" hidden="1" customWidth="1"/>
    <col min="13" max="13" width="7.42578125" style="1" hidden="1" customWidth="1"/>
    <col min="14" max="14" width="9.28515625" style="1" hidden="1" customWidth="1"/>
    <col min="15" max="15" width="7.42578125" style="1" hidden="1" customWidth="1"/>
    <col min="16" max="16" width="7.710937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2.5703125" style="2" customWidth="1"/>
    <col min="23" max="23" width="10.570312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3" width="8.85546875" style="1"/>
    <col min="16384" max="16384" width="8.85546875" style="1" customWidth="1"/>
  </cols>
  <sheetData>
    <row r="1" spans="1:22" s="3" customFormat="1" ht="12" x14ac:dyDescent="0.25">
      <c r="F1" s="4"/>
      <c r="G1" s="4"/>
      <c r="H1" s="4"/>
      <c r="V1" s="5" t="s">
        <v>0</v>
      </c>
    </row>
    <row r="2" spans="1:22" s="3" customFormat="1" ht="12" x14ac:dyDescent="0.25">
      <c r="F2" s="4"/>
      <c r="G2" s="4"/>
      <c r="H2" s="4"/>
      <c r="V2" s="5" t="s">
        <v>1</v>
      </c>
    </row>
    <row r="3" spans="1:22" s="6" customFormat="1" ht="11.25" x14ac:dyDescent="0.25"/>
    <row r="4" spans="1:22" ht="15.75" x14ac:dyDescent="0.25">
      <c r="A4" s="60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22" ht="15.75" x14ac:dyDescent="0.25">
      <c r="A5" s="60" t="s">
        <v>3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</row>
    <row r="6" spans="1:22" ht="15.75" x14ac:dyDescent="0.25">
      <c r="A6" s="61" t="s">
        <v>4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</row>
    <row r="7" spans="1:22" s="7" customFormat="1" ht="11.25" x14ac:dyDescent="0.25">
      <c r="T7" s="6"/>
      <c r="U7" s="6"/>
    </row>
    <row r="8" spans="1:22" s="8" customFormat="1" ht="15.75" customHeight="1" x14ac:dyDescent="0.25">
      <c r="A8" s="62" t="s">
        <v>5</v>
      </c>
      <c r="B8" s="62"/>
      <c r="C8" s="62"/>
      <c r="D8" s="62"/>
      <c r="E8" s="63">
        <f>SUMIF(V14,"&gt;0")</f>
        <v>289876.67</v>
      </c>
      <c r="F8" s="63"/>
      <c r="G8" s="64" t="s">
        <v>6</v>
      </c>
      <c r="H8" s="64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7</v>
      </c>
      <c r="V8" s="12"/>
    </row>
    <row r="9" spans="1:22" s="6" customFormat="1" ht="11.25" x14ac:dyDescent="0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8</v>
      </c>
      <c r="V9" s="17"/>
    </row>
    <row r="10" spans="1:22" ht="15" customHeight="1" x14ac:dyDescent="0.25">
      <c r="A10" s="56" t="s">
        <v>9</v>
      </c>
      <c r="B10" s="56" t="s">
        <v>34</v>
      </c>
      <c r="C10" s="56" t="s">
        <v>35</v>
      </c>
      <c r="D10" s="56"/>
      <c r="E10" s="58" t="s">
        <v>10</v>
      </c>
      <c r="F10" s="58"/>
      <c r="G10" s="58" t="s">
        <v>11</v>
      </c>
      <c r="H10" s="58"/>
      <c r="I10" s="58" t="s">
        <v>12</v>
      </c>
      <c r="J10" s="58"/>
      <c r="K10" s="58" t="s">
        <v>13</v>
      </c>
      <c r="L10" s="58"/>
      <c r="M10" s="58" t="s">
        <v>14</v>
      </c>
      <c r="N10" s="58"/>
      <c r="O10" s="58" t="s">
        <v>15</v>
      </c>
      <c r="P10" s="58"/>
      <c r="Q10" s="57" t="s">
        <v>16</v>
      </c>
      <c r="R10" s="56" t="s">
        <v>17</v>
      </c>
      <c r="S10" s="56" t="s">
        <v>18</v>
      </c>
      <c r="T10" s="56" t="s">
        <v>19</v>
      </c>
      <c r="U10" s="56" t="s">
        <v>20</v>
      </c>
      <c r="V10" s="57" t="s">
        <v>21</v>
      </c>
    </row>
    <row r="11" spans="1:22" ht="27" customHeight="1" x14ac:dyDescent="0.25">
      <c r="A11" s="56"/>
      <c r="B11" s="56"/>
      <c r="C11" s="56"/>
      <c r="D11" s="56"/>
      <c r="E11" s="59" t="s">
        <v>39</v>
      </c>
      <c r="F11" s="59"/>
      <c r="G11" s="59" t="s">
        <v>38</v>
      </c>
      <c r="H11" s="59"/>
      <c r="I11" s="59" t="s">
        <v>40</v>
      </c>
      <c r="J11" s="59"/>
      <c r="K11" s="59"/>
      <c r="L11" s="59"/>
      <c r="M11" s="59"/>
      <c r="N11" s="59"/>
      <c r="O11" s="59"/>
      <c r="P11" s="59"/>
      <c r="Q11" s="57"/>
      <c r="R11" s="56"/>
      <c r="S11" s="56"/>
      <c r="T11" s="56"/>
      <c r="U11" s="56"/>
      <c r="V11" s="57"/>
    </row>
    <row r="12" spans="1:22" ht="27" customHeight="1" x14ac:dyDescent="0.25">
      <c r="A12" s="56"/>
      <c r="B12" s="56"/>
      <c r="C12" s="18" t="s">
        <v>22</v>
      </c>
      <c r="D12" s="20" t="s">
        <v>23</v>
      </c>
      <c r="E12" s="19" t="s">
        <v>24</v>
      </c>
      <c r="F12" s="19" t="s">
        <v>25</v>
      </c>
      <c r="G12" s="19" t="s">
        <v>24</v>
      </c>
      <c r="H12" s="19" t="s">
        <v>25</v>
      </c>
      <c r="I12" s="19" t="s">
        <v>24</v>
      </c>
      <c r="J12" s="19" t="s">
        <v>25</v>
      </c>
      <c r="K12" s="19" t="s">
        <v>24</v>
      </c>
      <c r="L12" s="19" t="s">
        <v>25</v>
      </c>
      <c r="M12" s="19" t="s">
        <v>24</v>
      </c>
      <c r="N12" s="19" t="s">
        <v>25</v>
      </c>
      <c r="O12" s="19" t="s">
        <v>24</v>
      </c>
      <c r="P12" s="19" t="s">
        <v>25</v>
      </c>
      <c r="Q12" s="57"/>
      <c r="R12" s="56"/>
      <c r="S12" s="56"/>
      <c r="T12" s="56"/>
      <c r="U12" s="56"/>
      <c r="V12" s="57"/>
    </row>
    <row r="13" spans="1:22" ht="72.599999999999994" customHeight="1" x14ac:dyDescent="0.25">
      <c r="A13" s="44">
        <v>1</v>
      </c>
      <c r="B13" s="45" t="s">
        <v>36</v>
      </c>
      <c r="C13" s="44" t="s">
        <v>37</v>
      </c>
      <c r="D13" s="20">
        <v>1</v>
      </c>
      <c r="E13" s="42">
        <v>210000</v>
      </c>
      <c r="F13" s="43">
        <f t="shared" ref="F13" si="0">E13*D13</f>
        <v>210000</v>
      </c>
      <c r="G13" s="21">
        <v>309630</v>
      </c>
      <c r="H13" s="23">
        <f t="shared" ref="H13" si="1">G13*D13</f>
        <v>309630</v>
      </c>
      <c r="I13" s="21">
        <v>350000</v>
      </c>
      <c r="J13" s="43">
        <f t="shared" ref="J13" si="2">I13*D13</f>
        <v>350000</v>
      </c>
      <c r="K13" s="24"/>
      <c r="L13" s="22"/>
      <c r="M13" s="22"/>
      <c r="N13" s="22"/>
      <c r="O13" s="22"/>
      <c r="P13" s="23"/>
      <c r="Q13" s="22">
        <f>ROUND(AVERAGE(E13,G13,I13,K13,M13),2)</f>
        <v>289876.67</v>
      </c>
      <c r="R13" s="25">
        <f t="shared" ref="R13" si="3">COUNTA(E13,G13,I13,K13,M13)</f>
        <v>3</v>
      </c>
      <c r="S13" s="25">
        <f>SQRT((IF(E13&gt;0,POWER(E13-Q13,2),0)+IF(G13&gt;0,POWER(G13-Q13,2),0)+IF(I13&gt;0,POWER(I13-Q13,2),0)+IF(K13&gt;0,POWER(K13-Q13,2),0)+IF(M13&gt;0,POWER(M13-Q13,2),0))/(R13-1))</f>
        <v>72060.014108611926</v>
      </c>
      <c r="T13" s="26">
        <f>S13/Q13*100</f>
        <v>24.858852597075828</v>
      </c>
      <c r="U13" s="26" t="str">
        <f t="shared" ref="U13" si="4">IF(T13&lt;33,$U$8,$U$9)</f>
        <v>ОДН</v>
      </c>
      <c r="V13" s="27">
        <f t="shared" ref="V13" si="5">D13*Q13</f>
        <v>289876.67</v>
      </c>
    </row>
    <row r="14" spans="1:22" s="28" customFormat="1" ht="27.75" customHeight="1" x14ac:dyDescent="0.25">
      <c r="A14" s="49" t="s">
        <v>26</v>
      </c>
      <c r="B14" s="49"/>
      <c r="C14" s="29"/>
      <c r="D14" s="30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2">
        <f>SUMIF(V13:V13,"&gt;0")</f>
        <v>289876.67</v>
      </c>
    </row>
    <row r="15" spans="1:22" s="33" customFormat="1" x14ac:dyDescent="0.25">
      <c r="A15" s="34"/>
      <c r="S15" s="35"/>
    </row>
    <row r="16" spans="1:22" x14ac:dyDescent="0.25">
      <c r="A16" s="50" t="s">
        <v>27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2"/>
    </row>
    <row r="17" spans="1:22" ht="52.5" customHeight="1" x14ac:dyDescent="0.25">
      <c r="A17" s="53" t="s">
        <v>33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5"/>
    </row>
    <row r="18" spans="1:22" ht="100.5" customHeight="1" x14ac:dyDescent="0.25">
      <c r="A18" s="46" t="s">
        <v>28</v>
      </c>
      <c r="B18" s="47"/>
      <c r="C18" s="48" t="s">
        <v>29</v>
      </c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</row>
    <row r="19" spans="1:22" ht="57.75" customHeight="1" x14ac:dyDescent="0.25">
      <c r="A19" s="46" t="s">
        <v>30</v>
      </c>
      <c r="B19" s="47"/>
      <c r="C19" s="48" t="s">
        <v>31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</row>
    <row r="20" spans="1:22" ht="44.25" customHeight="1" x14ac:dyDescent="0.25">
      <c r="A20" s="46" t="s">
        <v>18</v>
      </c>
      <c r="B20" s="47"/>
      <c r="C20" s="48" t="s">
        <v>32</v>
      </c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</row>
    <row r="21" spans="1:22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</row>
    <row r="22" spans="1:22" x14ac:dyDescent="0.25">
      <c r="B22" s="37"/>
      <c r="C22" s="37"/>
      <c r="D22" s="38"/>
      <c r="E22" s="39"/>
      <c r="F22" s="40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41"/>
      <c r="S22" s="39"/>
      <c r="T22" s="39"/>
      <c r="U22" s="39"/>
      <c r="V22" s="39"/>
    </row>
  </sheetData>
  <mergeCells count="36">
    <mergeCell ref="A4:V4"/>
    <mergeCell ref="A5:V5"/>
    <mergeCell ref="A6:V6"/>
    <mergeCell ref="A8:D8"/>
    <mergeCell ref="E8:F8"/>
    <mergeCell ref="G8:H8"/>
    <mergeCell ref="A10:A12"/>
    <mergeCell ref="B10:B12"/>
    <mergeCell ref="E10:F10"/>
    <mergeCell ref="G10:H10"/>
    <mergeCell ref="E11:F11"/>
    <mergeCell ref="G11:H11"/>
    <mergeCell ref="C10:D11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R10:R12"/>
    <mergeCell ref="S10:S12"/>
    <mergeCell ref="T10:T12"/>
    <mergeCell ref="U10:U12"/>
    <mergeCell ref="V10:V12"/>
    <mergeCell ref="A19:B19"/>
    <mergeCell ref="C19:V19"/>
    <mergeCell ref="A20:B20"/>
    <mergeCell ref="C20:V20"/>
    <mergeCell ref="A14:B14"/>
    <mergeCell ref="A16:V16"/>
    <mergeCell ref="A17:V17"/>
    <mergeCell ref="A18:B18"/>
    <mergeCell ref="C18:V18"/>
  </mergeCells>
  <pageMargins left="0.7" right="0.7" top="0.75" bottom="0.75" header="0.3" footer="0.3"/>
  <pageSetup paperSize="9" firstPageNumber="21474836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ARM-22 Nastya</cp:lastModifiedBy>
  <cp:revision>3</cp:revision>
  <dcterms:created xsi:type="dcterms:W3CDTF">2021-01-18T05:46:41Z</dcterms:created>
  <dcterms:modified xsi:type="dcterms:W3CDTF">2025-04-02T07:38:56Z</dcterms:modified>
</cp:coreProperties>
</file>