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73\Desktop\223-фз\АО «Энергосервис»\Кабель\"/>
    </mc:Choice>
  </mc:AlternateContent>
  <bookViews>
    <workbookView xWindow="0" yWindow="0" windowWidth="28800" windowHeight="12030"/>
  </bookViews>
  <sheets>
    <sheet name="Обоснование НМЦД" sheetId="1" r:id="rId1"/>
  </sheets>
  <calcPr calcId="162913"/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J14" i="1"/>
  <c r="J15" i="1"/>
  <c r="J16" i="1"/>
  <c r="J17" i="1"/>
  <c r="J18" i="1"/>
  <c r="J19" i="1"/>
  <c r="J20" i="1"/>
  <c r="J21" i="1"/>
  <c r="J22" i="1"/>
  <c r="J23" i="1"/>
  <c r="J24" i="1"/>
  <c r="J13" i="1"/>
  <c r="H13" i="1"/>
  <c r="R14" i="1" l="1"/>
  <c r="R15" i="1"/>
  <c r="R16" i="1"/>
  <c r="R17" i="1"/>
  <c r="R18" i="1"/>
  <c r="R19" i="1"/>
  <c r="R20" i="1"/>
  <c r="R21" i="1"/>
  <c r="R22" i="1"/>
  <c r="R23" i="1"/>
  <c r="R13" i="1"/>
  <c r="Q24" i="1"/>
  <c r="V24" i="1" s="1"/>
  <c r="Q13" i="1"/>
  <c r="V13" i="1" s="1"/>
  <c r="Q14" i="1"/>
  <c r="V14" i="1" s="1"/>
  <c r="Q15" i="1"/>
  <c r="S15" i="1" s="1"/>
  <c r="T15" i="1" s="1"/>
  <c r="U15" i="1" s="1"/>
  <c r="Q16" i="1"/>
  <c r="V16" i="1" s="1"/>
  <c r="Q17" i="1"/>
  <c r="Q18" i="1"/>
  <c r="S18" i="1" s="1"/>
  <c r="T18" i="1" s="1"/>
  <c r="U18" i="1" s="1"/>
  <c r="Q19" i="1"/>
  <c r="S19" i="1" s="1"/>
  <c r="T19" i="1" s="1"/>
  <c r="U19" i="1" s="1"/>
  <c r="Q20" i="1"/>
  <c r="V20" i="1" s="1"/>
  <c r="Q21" i="1"/>
  <c r="Q22" i="1"/>
  <c r="V22" i="1" s="1"/>
  <c r="Q23" i="1"/>
  <c r="R24" i="1"/>
  <c r="F14" i="1"/>
  <c r="F15" i="1"/>
  <c r="F16" i="1"/>
  <c r="F17" i="1"/>
  <c r="F18" i="1"/>
  <c r="F19" i="1"/>
  <c r="F20" i="1"/>
  <c r="F21" i="1"/>
  <c r="F22" i="1"/>
  <c r="F23" i="1"/>
  <c r="F24" i="1"/>
  <c r="F13" i="1"/>
  <c r="S17" i="1" l="1"/>
  <c r="T17" i="1" s="1"/>
  <c r="U17" i="1" s="1"/>
  <c r="S21" i="1"/>
  <c r="T21" i="1" s="1"/>
  <c r="U21" i="1" s="1"/>
  <c r="V21" i="1"/>
  <c r="V17" i="1"/>
  <c r="S23" i="1"/>
  <c r="T23" i="1" s="1"/>
  <c r="U23" i="1" s="1"/>
  <c r="S16" i="1"/>
  <c r="T16" i="1" s="1"/>
  <c r="U16" i="1" s="1"/>
  <c r="S20" i="1"/>
  <c r="T20" i="1" s="1"/>
  <c r="U20" i="1" s="1"/>
  <c r="S14" i="1"/>
  <c r="T14" i="1" s="1"/>
  <c r="U14" i="1" s="1"/>
  <c r="V25" i="1"/>
  <c r="V23" i="1"/>
  <c r="V19" i="1"/>
  <c r="V15" i="1"/>
  <c r="S22" i="1"/>
  <c r="T22" i="1" s="1"/>
  <c r="U22" i="1" s="1"/>
  <c r="V18" i="1"/>
  <c r="S13" i="1"/>
  <c r="T13" i="1" s="1"/>
  <c r="U13" i="1" s="1"/>
  <c r="S24" i="1"/>
  <c r="T24" i="1" s="1"/>
  <c r="U24" i="1" s="1"/>
  <c r="E8" i="1" l="1"/>
</calcChain>
</file>

<file path=xl/sharedStrings.xml><?xml version="1.0" encoding="utf-8"?>
<sst xmlns="http://schemas.openxmlformats.org/spreadsheetml/2006/main" count="74" uniqueCount="53">
  <si>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</si>
  <si>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</si>
  <si>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</si>
  <si>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</si>
  <si>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</si>
  <si>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</si>
  <si>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</si>
  <si>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</si>
  <si>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</si>
  <si>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</si>
  <si>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</si>
  <si>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</si>
  <si>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</si>
  <si>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</si>
  <si>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</si>
  <si>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</si>
  <si>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</si>
  <si>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</si>
  <si>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</si>
  <si>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</si>
  <si>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</si>
  <si>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</si>
  <si>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</si>
  <si>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</si>
  <si>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</si>
  <si>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</si>
  <si>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</si>
  <si>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</si>
  <si>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</si>
  <si>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</si>
  <si>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</si>
  <si>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</si>
  <si>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</si>
  <si>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</si>
  <si>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</si>
  <si>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</si>
  <si>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Провод ПЭТВ-2 0,45</t>
  </si>
  <si>
    <t>Провод ПЭТВ-2 0,75</t>
  </si>
  <si>
    <t>Провод ПЭТВ-2 1,0</t>
  </si>
  <si>
    <t>Провод ПЭТВ-2 1,12</t>
  </si>
  <si>
    <t>Провод ПЭТВ-2 1х1,18</t>
  </si>
  <si>
    <t>Провод ПЭТВ-2 1х1,25</t>
  </si>
  <si>
    <t>Провод ПЭТВ-2 1х1,32</t>
  </si>
  <si>
    <t>Провод ПЭТВ-2 1х1,4</t>
  </si>
  <si>
    <t>Провод ПЭТВ-2 1х1,45</t>
  </si>
  <si>
    <t>Провод ПЭТВ-2 1х1,5</t>
  </si>
  <si>
    <t>Провод ПЭТВ-2 1х1,56</t>
  </si>
  <si>
    <t>Катушка №250</t>
  </si>
  <si>
    <t>кг</t>
  </si>
  <si>
    <t>шт</t>
  </si>
  <si>
    <t xml:space="preserve">№ДВБП-001156 </t>
  </si>
  <si>
    <t>№ ЭП21006</t>
  </si>
  <si>
    <t>№ 1193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</si>
</sst>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2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1" fillId="0" borderId="0"/>
  </cellStyleXfs>
  <cellXfs count="7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0" fontId="15" fillId="0" borderId="0" xfId="0" applyFont="1" applyAlignment="1">
      <alignment vertical="top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6" fillId="0" borderId="5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center" vertical="top" shrinkToFit="1"/>
    </xf>
    <xf numFmtId="4" fontId="12" fillId="4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center" vertical="top" shrinkToFit="1"/>
    </xf>
    <xf numFmtId="0" fontId="12" fillId="0" borderId="6" xfId="0" applyFont="1" applyBorder="1" applyAlignment="1">
      <alignment horizontal="center" vertical="top" wrapText="1"/>
    </xf>
    <xf numFmtId="3" fontId="12" fillId="0" borderId="6" xfId="0" applyNumberFormat="1" applyFont="1" applyBorder="1" applyAlignment="1">
      <alignment horizontal="center" vertical="top" wrapText="1"/>
    </xf>
    <xf numFmtId="165" fontId="12" fillId="0" borderId="6" xfId="0" applyNumberFormat="1" applyFont="1" applyBorder="1" applyAlignment="1">
      <alignment horizontal="center" vertical="top" wrapText="1"/>
    </xf>
    <xf numFmtId="165" fontId="12" fillId="0" borderId="6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top"/>
    </xf>
    <xf numFmtId="0" fontId="15" fillId="0" borderId="5" xfId="0" applyFont="1" applyBorder="1" applyAlignment="1">
      <alignment vertical="top"/>
    </xf>
    <xf numFmtId="4" fontId="16" fillId="0" borderId="5" xfId="0" applyNumberFormat="1" applyFont="1" applyBorder="1" applyAlignment="1">
      <alignment vertical="top" wrapText="1"/>
    </xf>
    <xf numFmtId="0" fontId="19" fillId="0" borderId="1" xfId="0" applyFont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 wrapText="1"/>
    </xf>
    <xf numFmtId="1" fontId="13" fillId="5" borderId="1" xfId="1" applyNumberFormat="1" applyFont="1" applyFill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28</xdr:row>
      <xdr:rowOff>998367</xdr:rowOff>
    </xdr:from>
    <xdr:to>
      <xdr:col>3</xdr:col>
      <xdr:colOff>228600</xdr:colOff>
      <xdr:row>28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30</xdr:row>
      <xdr:rowOff>211452</xdr:rowOff>
    </xdr:from>
    <xdr:to>
      <xdr:col>3</xdr:col>
      <xdr:colOff>495299</xdr:colOff>
      <xdr:row>30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29</xdr:row>
      <xdr:rowOff>422036</xdr:rowOff>
    </xdr:from>
    <xdr:to>
      <xdr:col>4</xdr:col>
      <xdr:colOff>336186</xdr:colOff>
      <xdr:row>30</xdr:row>
      <xdr:rowOff>3809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30</xdr:row>
      <xdr:rowOff>211452</xdr:rowOff>
    </xdr:from>
    <xdr:to>
      <xdr:col>3</xdr:col>
      <xdr:colOff>495299</xdr:colOff>
      <xdr:row>30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10" zoomScale="130" zoomScaleNormal="130" workbookViewId="0">
      <selection activeCell="E17" sqref="E17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11.8554687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15.75" x14ac:dyDescent="0.2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36" t="s">
        <v>5</v>
      </c>
      <c r="B8" s="36"/>
      <c r="C8" s="36"/>
      <c r="D8" s="36"/>
      <c r="E8" s="37">
        <f>SUMIF(V25,"&gt;0")</f>
        <v>1075932.6000000001</v>
      </c>
      <c r="F8" s="37"/>
      <c r="G8" s="38" t="s">
        <v>6</v>
      </c>
      <c r="H8" s="38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39" t="s">
        <v>9</v>
      </c>
      <c r="B10" s="39" t="s">
        <v>34</v>
      </c>
      <c r="C10" s="39" t="s">
        <v>35</v>
      </c>
      <c r="D10" s="39"/>
      <c r="E10" s="40" t="s">
        <v>10</v>
      </c>
      <c r="F10" s="40"/>
      <c r="G10" s="40" t="s">
        <v>11</v>
      </c>
      <c r="H10" s="40"/>
      <c r="I10" s="40" t="s">
        <v>12</v>
      </c>
      <c r="J10" s="40"/>
      <c r="K10" s="40" t="s">
        <v>13</v>
      </c>
      <c r="L10" s="40"/>
      <c r="M10" s="40" t="s">
        <v>14</v>
      </c>
      <c r="N10" s="40"/>
      <c r="O10" s="40" t="s">
        <v>15</v>
      </c>
      <c r="P10" s="40"/>
      <c r="Q10" s="42" t="s">
        <v>16</v>
      </c>
      <c r="R10" s="39" t="s">
        <v>17</v>
      </c>
      <c r="S10" s="39" t="s">
        <v>18</v>
      </c>
      <c r="T10" s="39" t="s">
        <v>19</v>
      </c>
      <c r="U10" s="39" t="s">
        <v>20</v>
      </c>
      <c r="V10" s="42" t="s">
        <v>21</v>
      </c>
    </row>
    <row r="11" spans="1:22" ht="27" customHeight="1" x14ac:dyDescent="0.25">
      <c r="A11" s="39"/>
      <c r="B11" s="39"/>
      <c r="C11" s="39"/>
      <c r="D11" s="39"/>
      <c r="E11" s="41" t="s">
        <v>50</v>
      </c>
      <c r="F11" s="41"/>
      <c r="G11" s="41" t="s">
        <v>52</v>
      </c>
      <c r="H11" s="41"/>
      <c r="I11" s="41" t="s">
        <v>51</v>
      </c>
      <c r="J11" s="41"/>
      <c r="K11" s="41"/>
      <c r="L11" s="41"/>
      <c r="M11" s="41"/>
      <c r="N11" s="41"/>
      <c r="O11" s="41"/>
      <c r="P11" s="41"/>
      <c r="Q11" s="42"/>
      <c r="R11" s="39"/>
      <c r="S11" s="39"/>
      <c r="T11" s="39"/>
      <c r="U11" s="39"/>
      <c r="V11" s="42"/>
    </row>
    <row r="12" spans="1:22" ht="27" customHeight="1" x14ac:dyDescent="0.25">
      <c r="A12" s="39"/>
      <c r="B12" s="39"/>
      <c r="C12" s="59" t="s">
        <v>22</v>
      </c>
      <c r="D12" s="60" t="s">
        <v>23</v>
      </c>
      <c r="E12" s="61" t="s">
        <v>24</v>
      </c>
      <c r="F12" s="61" t="s">
        <v>25</v>
      </c>
      <c r="G12" s="61" t="s">
        <v>24</v>
      </c>
      <c r="H12" s="61" t="s">
        <v>25</v>
      </c>
      <c r="I12" s="61" t="s">
        <v>24</v>
      </c>
      <c r="J12" s="61" t="s">
        <v>25</v>
      </c>
      <c r="K12" s="61" t="s">
        <v>24</v>
      </c>
      <c r="L12" s="61" t="s">
        <v>25</v>
      </c>
      <c r="M12" s="61" t="s">
        <v>24</v>
      </c>
      <c r="N12" s="61" t="s">
        <v>25</v>
      </c>
      <c r="O12" s="61" t="s">
        <v>24</v>
      </c>
      <c r="P12" s="61" t="s">
        <v>25</v>
      </c>
      <c r="Q12" s="62"/>
      <c r="R12" s="63"/>
      <c r="S12" s="63"/>
      <c r="T12" s="63"/>
      <c r="U12" s="63"/>
      <c r="V12" s="62"/>
    </row>
    <row r="13" spans="1:22" ht="27" customHeight="1" x14ac:dyDescent="0.25">
      <c r="A13" s="31">
        <v>1</v>
      </c>
      <c r="B13" s="32" t="s">
        <v>36</v>
      </c>
      <c r="C13" s="69" t="s">
        <v>48</v>
      </c>
      <c r="D13" s="70">
        <v>20</v>
      </c>
      <c r="E13" s="68">
        <v>1253.7</v>
      </c>
      <c r="F13" s="30">
        <f>E13*D13</f>
        <v>25074</v>
      </c>
      <c r="G13" s="71">
        <v>1490</v>
      </c>
      <c r="H13" s="30">
        <f>G13/D13</f>
        <v>74.5</v>
      </c>
      <c r="I13" s="71">
        <v>1360.17</v>
      </c>
      <c r="J13" s="30">
        <f>I13*D13</f>
        <v>27203.4</v>
      </c>
      <c r="K13" s="30"/>
      <c r="L13" s="30"/>
      <c r="M13" s="30"/>
      <c r="N13" s="30"/>
      <c r="O13" s="30"/>
      <c r="P13" s="30"/>
      <c r="Q13" s="54">
        <f>ROUND(AVERAGE(E13,G13,I13,K13,M13),2)</f>
        <v>1367.96</v>
      </c>
      <c r="R13" s="18">
        <f t="shared" ref="R13" si="0">COUNTA(E13,G13,I13,K13,M13)</f>
        <v>3</v>
      </c>
      <c r="S13" s="18">
        <f t="shared" ref="S13" si="1">SQRT((IF(E13&gt;0,POWER(E13-Q13,2),0)+IF(G13&gt;0,POWER(G13-Q13,2),0)+IF(I13&gt;0,POWER(I13-Q13,2),0)+IF(K13&gt;0,POWER(K13-Q13,2),0)+IF(M13&gt;0,POWER(M13-Q13,2),0))/(R13-1))</f>
        <v>118.34228597589279</v>
      </c>
      <c r="T13" s="19">
        <f>S13/Q13*100</f>
        <v>8.6510048521808223</v>
      </c>
      <c r="U13" s="19" t="str">
        <f t="shared" ref="U13" si="2">IF(T13&lt;33,$U$8,$U$9)</f>
        <v>ОДН</v>
      </c>
      <c r="V13" s="55">
        <f>D13*Q13</f>
        <v>27359.200000000001</v>
      </c>
    </row>
    <row r="14" spans="1:22" ht="27" customHeight="1" x14ac:dyDescent="0.25">
      <c r="A14" s="31">
        <v>2</v>
      </c>
      <c r="B14" s="32" t="s">
        <v>37</v>
      </c>
      <c r="C14" s="69" t="s">
        <v>48</v>
      </c>
      <c r="D14" s="70">
        <v>20</v>
      </c>
      <c r="E14" s="68">
        <v>1215.9000000000001</v>
      </c>
      <c r="F14" s="30">
        <f t="shared" ref="F14:F24" si="3">E14*D14</f>
        <v>24318</v>
      </c>
      <c r="G14" s="71">
        <v>1460</v>
      </c>
      <c r="H14" s="30">
        <f t="shared" ref="H14:H24" si="4">G14/D14</f>
        <v>73</v>
      </c>
      <c r="I14" s="71">
        <v>1340.14</v>
      </c>
      <c r="J14" s="30">
        <f t="shared" ref="J14:J24" si="5">I14*D14</f>
        <v>26802.800000000003</v>
      </c>
      <c r="K14" s="30"/>
      <c r="L14" s="30"/>
      <c r="M14" s="30"/>
      <c r="N14" s="30"/>
      <c r="O14" s="30"/>
      <c r="P14" s="30"/>
      <c r="Q14" s="54">
        <f t="shared" ref="Q14:Q24" si="6">ROUND(AVERAGE(E14,G14,I14,K14,M14),2)</f>
        <v>1338.68</v>
      </c>
      <c r="R14" s="18">
        <f t="shared" ref="R14:R23" si="7">COUNTA(E14,G14,I14,K14,M14)</f>
        <v>3</v>
      </c>
      <c r="S14" s="18">
        <f t="shared" ref="S14:S23" si="8">SQRT((IF(E14&gt;0,POWER(E14-Q14,2),0)+IF(G14&gt;0,POWER(G14-Q14,2),0)+IF(I14&gt;0,POWER(I14-Q14,2),0)+IF(K14&gt;0,POWER(K14-Q14,2),0)+IF(M14&gt;0,POWER(M14-Q14,2),0))/(R14-1))</f>
        <v>122.05654918929991</v>
      </c>
      <c r="T14" s="19">
        <f t="shared" ref="T14:T23" si="9">S14/Q14*100</f>
        <v>9.1176792952236454</v>
      </c>
      <c r="U14" s="19" t="str">
        <f t="shared" ref="U14:U23" si="10">IF(T14&lt;33,$U$8,$U$9)</f>
        <v>ОДН</v>
      </c>
      <c r="V14" s="55">
        <f t="shared" ref="V14:V24" si="11">D14*Q14</f>
        <v>26773.600000000002</v>
      </c>
    </row>
    <row r="15" spans="1:22" ht="27" customHeight="1" x14ac:dyDescent="0.25">
      <c r="A15" s="31">
        <v>3</v>
      </c>
      <c r="B15" s="32" t="s">
        <v>38</v>
      </c>
      <c r="C15" s="69" t="s">
        <v>48</v>
      </c>
      <c r="D15" s="70">
        <v>20</v>
      </c>
      <c r="E15" s="68">
        <v>1215.9000000000001</v>
      </c>
      <c r="F15" s="30">
        <f t="shared" si="3"/>
        <v>24318</v>
      </c>
      <c r="G15" s="71">
        <v>1440</v>
      </c>
      <c r="H15" s="30">
        <f t="shared" si="4"/>
        <v>72</v>
      </c>
      <c r="I15" s="71">
        <v>1340.14</v>
      </c>
      <c r="J15" s="30">
        <f t="shared" si="5"/>
        <v>26802.800000000003</v>
      </c>
      <c r="K15" s="30"/>
      <c r="L15" s="30"/>
      <c r="M15" s="30"/>
      <c r="N15" s="30"/>
      <c r="O15" s="30"/>
      <c r="P15" s="30"/>
      <c r="Q15" s="54">
        <f t="shared" si="6"/>
        <v>1332.01</v>
      </c>
      <c r="R15" s="18">
        <f t="shared" si="7"/>
        <v>3</v>
      </c>
      <c r="S15" s="18">
        <f t="shared" si="8"/>
        <v>112.27080898434815</v>
      </c>
      <c r="T15" s="19">
        <f t="shared" si="9"/>
        <v>8.4286761348899901</v>
      </c>
      <c r="U15" s="19" t="str">
        <f t="shared" si="10"/>
        <v>ОДН</v>
      </c>
      <c r="V15" s="55">
        <f t="shared" si="11"/>
        <v>26640.2</v>
      </c>
    </row>
    <row r="16" spans="1:22" ht="27" customHeight="1" x14ac:dyDescent="0.25">
      <c r="A16" s="31">
        <v>4</v>
      </c>
      <c r="B16" s="32" t="s">
        <v>39</v>
      </c>
      <c r="C16" s="69" t="s">
        <v>48</v>
      </c>
      <c r="D16" s="70">
        <v>20</v>
      </c>
      <c r="E16" s="68">
        <v>1215.9000000000001</v>
      </c>
      <c r="F16" s="30">
        <f t="shared" si="3"/>
        <v>24318</v>
      </c>
      <c r="G16" s="71">
        <v>1440</v>
      </c>
      <c r="H16" s="30">
        <f t="shared" si="4"/>
        <v>72</v>
      </c>
      <c r="I16" s="71">
        <v>1340.14</v>
      </c>
      <c r="J16" s="30">
        <f t="shared" si="5"/>
        <v>26802.800000000003</v>
      </c>
      <c r="K16" s="30"/>
      <c r="L16" s="30"/>
      <c r="M16" s="30"/>
      <c r="N16" s="30"/>
      <c r="O16" s="30"/>
      <c r="P16" s="30"/>
      <c r="Q16" s="54">
        <f t="shared" si="6"/>
        <v>1332.01</v>
      </c>
      <c r="R16" s="18">
        <f t="shared" si="7"/>
        <v>3</v>
      </c>
      <c r="S16" s="18">
        <f t="shared" si="8"/>
        <v>112.27080898434815</v>
      </c>
      <c r="T16" s="19">
        <f t="shared" si="9"/>
        <v>8.4286761348899901</v>
      </c>
      <c r="U16" s="19" t="str">
        <f t="shared" si="10"/>
        <v>ОДН</v>
      </c>
      <c r="V16" s="55">
        <f t="shared" si="11"/>
        <v>26640.2</v>
      </c>
    </row>
    <row r="17" spans="1:22" ht="27" customHeight="1" x14ac:dyDescent="0.25">
      <c r="A17" s="31">
        <v>5</v>
      </c>
      <c r="B17" s="32" t="s">
        <v>40</v>
      </c>
      <c r="C17" s="69" t="s">
        <v>48</v>
      </c>
      <c r="D17" s="70">
        <v>40</v>
      </c>
      <c r="E17" s="68">
        <v>1215.9000000000001</v>
      </c>
      <c r="F17" s="30">
        <f t="shared" si="3"/>
        <v>48636</v>
      </c>
      <c r="G17" s="71">
        <v>1440</v>
      </c>
      <c r="H17" s="30">
        <f t="shared" si="4"/>
        <v>36</v>
      </c>
      <c r="I17" s="71">
        <v>1340.14</v>
      </c>
      <c r="J17" s="30">
        <f t="shared" si="5"/>
        <v>53605.600000000006</v>
      </c>
      <c r="K17" s="30"/>
      <c r="L17" s="30"/>
      <c r="M17" s="30"/>
      <c r="N17" s="30"/>
      <c r="O17" s="30"/>
      <c r="P17" s="30"/>
      <c r="Q17" s="54">
        <f t="shared" si="6"/>
        <v>1332.01</v>
      </c>
      <c r="R17" s="18">
        <f t="shared" si="7"/>
        <v>3</v>
      </c>
      <c r="S17" s="18">
        <f t="shared" si="8"/>
        <v>112.27080898434815</v>
      </c>
      <c r="T17" s="19">
        <f t="shared" si="9"/>
        <v>8.4286761348899901</v>
      </c>
      <c r="U17" s="19" t="str">
        <f t="shared" si="10"/>
        <v>ОДН</v>
      </c>
      <c r="V17" s="55">
        <f t="shared" si="11"/>
        <v>53280.4</v>
      </c>
    </row>
    <row r="18" spans="1:22" ht="27" customHeight="1" x14ac:dyDescent="0.25">
      <c r="A18" s="31">
        <v>6</v>
      </c>
      <c r="B18" s="32" t="s">
        <v>41</v>
      </c>
      <c r="C18" s="69" t="s">
        <v>48</v>
      </c>
      <c r="D18" s="70">
        <v>60</v>
      </c>
      <c r="E18" s="68">
        <v>1215.9000000000001</v>
      </c>
      <c r="F18" s="30">
        <f t="shared" si="3"/>
        <v>72954</v>
      </c>
      <c r="G18" s="71">
        <v>1440</v>
      </c>
      <c r="H18" s="30">
        <f t="shared" si="4"/>
        <v>24</v>
      </c>
      <c r="I18" s="71">
        <v>1333.74</v>
      </c>
      <c r="J18" s="30">
        <f t="shared" si="5"/>
        <v>80024.399999999994</v>
      </c>
      <c r="K18" s="30"/>
      <c r="L18" s="30"/>
      <c r="M18" s="30"/>
      <c r="N18" s="30"/>
      <c r="O18" s="30"/>
      <c r="P18" s="30"/>
      <c r="Q18" s="54">
        <f t="shared" si="6"/>
        <v>1329.88</v>
      </c>
      <c r="R18" s="18">
        <f t="shared" si="7"/>
        <v>3</v>
      </c>
      <c r="S18" s="18">
        <f t="shared" si="8"/>
        <v>112.09985370195623</v>
      </c>
      <c r="T18" s="19">
        <f t="shared" si="9"/>
        <v>8.4293209689563131</v>
      </c>
      <c r="U18" s="19" t="str">
        <f t="shared" si="10"/>
        <v>ОДН</v>
      </c>
      <c r="V18" s="55">
        <f t="shared" si="11"/>
        <v>79792.800000000003</v>
      </c>
    </row>
    <row r="19" spans="1:22" ht="27" customHeight="1" x14ac:dyDescent="0.25">
      <c r="A19" s="31">
        <v>7</v>
      </c>
      <c r="B19" s="32" t="s">
        <v>42</v>
      </c>
      <c r="C19" s="69" t="s">
        <v>48</v>
      </c>
      <c r="D19" s="70">
        <v>40</v>
      </c>
      <c r="E19" s="68">
        <v>1215.9000000000001</v>
      </c>
      <c r="F19" s="30">
        <f t="shared" si="3"/>
        <v>48636</v>
      </c>
      <c r="G19" s="71">
        <v>1440</v>
      </c>
      <c r="H19" s="30">
        <f t="shared" si="4"/>
        <v>36</v>
      </c>
      <c r="I19" s="71">
        <v>1340.14</v>
      </c>
      <c r="J19" s="30">
        <f t="shared" si="5"/>
        <v>53605.600000000006</v>
      </c>
      <c r="K19" s="30"/>
      <c r="L19" s="30"/>
      <c r="M19" s="30"/>
      <c r="N19" s="30"/>
      <c r="O19" s="30"/>
      <c r="P19" s="30"/>
      <c r="Q19" s="54">
        <f t="shared" si="6"/>
        <v>1332.01</v>
      </c>
      <c r="R19" s="18">
        <f t="shared" si="7"/>
        <v>3</v>
      </c>
      <c r="S19" s="18">
        <f t="shared" si="8"/>
        <v>112.27080898434815</v>
      </c>
      <c r="T19" s="19">
        <f t="shared" si="9"/>
        <v>8.4286761348899901</v>
      </c>
      <c r="U19" s="19" t="str">
        <f t="shared" si="10"/>
        <v>ОДН</v>
      </c>
      <c r="V19" s="55">
        <f t="shared" si="11"/>
        <v>53280.4</v>
      </c>
    </row>
    <row r="20" spans="1:22" ht="27" customHeight="1" x14ac:dyDescent="0.25">
      <c r="A20" s="31">
        <v>8</v>
      </c>
      <c r="B20" s="32" t="s">
        <v>43</v>
      </c>
      <c r="C20" s="69" t="s">
        <v>48</v>
      </c>
      <c r="D20" s="70">
        <v>60</v>
      </c>
      <c r="E20" s="68">
        <v>1215.9000000000001</v>
      </c>
      <c r="F20" s="30">
        <f t="shared" si="3"/>
        <v>72954</v>
      </c>
      <c r="G20" s="71">
        <v>1440</v>
      </c>
      <c r="H20" s="30">
        <f t="shared" si="4"/>
        <v>24</v>
      </c>
      <c r="I20" s="71">
        <v>1340.14</v>
      </c>
      <c r="J20" s="30">
        <f t="shared" si="5"/>
        <v>80408.400000000009</v>
      </c>
      <c r="K20" s="30"/>
      <c r="L20" s="30"/>
      <c r="M20" s="30"/>
      <c r="N20" s="30"/>
      <c r="O20" s="30"/>
      <c r="P20" s="30"/>
      <c r="Q20" s="54">
        <f t="shared" si="6"/>
        <v>1332.01</v>
      </c>
      <c r="R20" s="18">
        <f t="shared" si="7"/>
        <v>3</v>
      </c>
      <c r="S20" s="18">
        <f t="shared" si="8"/>
        <v>112.27080898434815</v>
      </c>
      <c r="T20" s="19">
        <f t="shared" si="9"/>
        <v>8.4286761348899901</v>
      </c>
      <c r="U20" s="19" t="str">
        <f t="shared" si="10"/>
        <v>ОДН</v>
      </c>
      <c r="V20" s="55">
        <f t="shared" si="11"/>
        <v>79920.600000000006</v>
      </c>
    </row>
    <row r="21" spans="1:22" ht="27" customHeight="1" x14ac:dyDescent="0.25">
      <c r="A21" s="31">
        <v>9</v>
      </c>
      <c r="B21" s="32" t="s">
        <v>44</v>
      </c>
      <c r="C21" s="69" t="s">
        <v>48</v>
      </c>
      <c r="D21" s="70">
        <v>120</v>
      </c>
      <c r="E21" s="68">
        <v>1215.9000000000001</v>
      </c>
      <c r="F21" s="30">
        <f t="shared" si="3"/>
        <v>145908</v>
      </c>
      <c r="G21" s="71">
        <v>1440</v>
      </c>
      <c r="H21" s="30">
        <f t="shared" si="4"/>
        <v>12</v>
      </c>
      <c r="I21" s="71">
        <v>1340.14</v>
      </c>
      <c r="J21" s="30">
        <f t="shared" si="5"/>
        <v>160816.80000000002</v>
      </c>
      <c r="K21" s="30"/>
      <c r="L21" s="30"/>
      <c r="M21" s="30"/>
      <c r="N21" s="30"/>
      <c r="O21" s="30"/>
      <c r="P21" s="30"/>
      <c r="Q21" s="54">
        <f t="shared" si="6"/>
        <v>1332.01</v>
      </c>
      <c r="R21" s="18">
        <f t="shared" si="7"/>
        <v>3</v>
      </c>
      <c r="S21" s="18">
        <f t="shared" si="8"/>
        <v>112.27080898434815</v>
      </c>
      <c r="T21" s="19">
        <f t="shared" si="9"/>
        <v>8.4286761348899901</v>
      </c>
      <c r="U21" s="19" t="str">
        <f t="shared" si="10"/>
        <v>ОДН</v>
      </c>
      <c r="V21" s="55">
        <f t="shared" si="11"/>
        <v>159841.20000000001</v>
      </c>
    </row>
    <row r="22" spans="1:22" ht="27" customHeight="1" x14ac:dyDescent="0.25">
      <c r="A22" s="31">
        <v>10</v>
      </c>
      <c r="B22" s="32" t="s">
        <v>45</v>
      </c>
      <c r="C22" s="69" t="s">
        <v>48</v>
      </c>
      <c r="D22" s="70">
        <v>200</v>
      </c>
      <c r="E22" s="68">
        <v>1215.9000000000001</v>
      </c>
      <c r="F22" s="30">
        <f t="shared" si="3"/>
        <v>243180.00000000003</v>
      </c>
      <c r="G22" s="71">
        <v>1440</v>
      </c>
      <c r="H22" s="30">
        <f t="shared" si="4"/>
        <v>7.2</v>
      </c>
      <c r="I22" s="71">
        <v>1340.14</v>
      </c>
      <c r="J22" s="30">
        <f t="shared" si="5"/>
        <v>268028</v>
      </c>
      <c r="K22" s="30"/>
      <c r="L22" s="30"/>
      <c r="M22" s="30"/>
      <c r="N22" s="30"/>
      <c r="O22" s="30"/>
      <c r="P22" s="30"/>
      <c r="Q22" s="54">
        <f t="shared" si="6"/>
        <v>1332.01</v>
      </c>
      <c r="R22" s="18">
        <f t="shared" si="7"/>
        <v>3</v>
      </c>
      <c r="S22" s="18">
        <f t="shared" si="8"/>
        <v>112.27080898434815</v>
      </c>
      <c r="T22" s="19">
        <f t="shared" si="9"/>
        <v>8.4286761348899901</v>
      </c>
      <c r="U22" s="19" t="str">
        <f t="shared" si="10"/>
        <v>ОДН</v>
      </c>
      <c r="V22" s="55">
        <f t="shared" si="11"/>
        <v>266402</v>
      </c>
    </row>
    <row r="23" spans="1:22" ht="27" customHeight="1" x14ac:dyDescent="0.25">
      <c r="A23" s="31">
        <v>11</v>
      </c>
      <c r="B23" s="32" t="s">
        <v>46</v>
      </c>
      <c r="C23" s="69" t="s">
        <v>48</v>
      </c>
      <c r="D23" s="70">
        <v>200</v>
      </c>
      <c r="E23" s="68">
        <v>1215.9000000000001</v>
      </c>
      <c r="F23" s="30">
        <f t="shared" si="3"/>
        <v>243180.00000000003</v>
      </c>
      <c r="G23" s="71">
        <v>1440</v>
      </c>
      <c r="H23" s="30">
        <f t="shared" si="4"/>
        <v>7.2</v>
      </c>
      <c r="I23" s="71">
        <v>1340.14</v>
      </c>
      <c r="J23" s="30">
        <f t="shared" si="5"/>
        <v>268028</v>
      </c>
      <c r="K23" s="30"/>
      <c r="L23" s="30"/>
      <c r="M23" s="30"/>
      <c r="N23" s="30"/>
      <c r="O23" s="30"/>
      <c r="P23" s="30"/>
      <c r="Q23" s="54">
        <f t="shared" si="6"/>
        <v>1332.01</v>
      </c>
      <c r="R23" s="18">
        <f t="shared" si="7"/>
        <v>3</v>
      </c>
      <c r="S23" s="18">
        <f t="shared" si="8"/>
        <v>112.27080898434815</v>
      </c>
      <c r="T23" s="19">
        <f t="shared" si="9"/>
        <v>8.4286761348899901</v>
      </c>
      <c r="U23" s="19" t="str">
        <f t="shared" si="10"/>
        <v>ОДН</v>
      </c>
      <c r="V23" s="55">
        <f t="shared" si="11"/>
        <v>266402</v>
      </c>
    </row>
    <row r="24" spans="1:22" ht="18" customHeight="1" x14ac:dyDescent="0.25">
      <c r="A24" s="33">
        <v>12</v>
      </c>
      <c r="B24" s="32" t="s">
        <v>47</v>
      </c>
      <c r="C24" s="69" t="s">
        <v>49</v>
      </c>
      <c r="D24" s="70">
        <v>40</v>
      </c>
      <c r="E24" s="68">
        <v>240</v>
      </c>
      <c r="F24" s="30">
        <f t="shared" si="3"/>
        <v>9600</v>
      </c>
      <c r="G24" s="56">
        <v>240</v>
      </c>
      <c r="H24" s="30">
        <f t="shared" si="4"/>
        <v>6</v>
      </c>
      <c r="I24" s="56">
        <v>240</v>
      </c>
      <c r="J24" s="30">
        <f t="shared" si="5"/>
        <v>9600</v>
      </c>
      <c r="K24" s="57"/>
      <c r="L24" s="54"/>
      <c r="M24" s="54"/>
      <c r="N24" s="54"/>
      <c r="O24" s="54"/>
      <c r="P24" s="58"/>
      <c r="Q24" s="54">
        <f t="shared" si="6"/>
        <v>240</v>
      </c>
      <c r="R24" s="18">
        <f t="shared" ref="R24" si="12">COUNTA(E24,G24,I24,K24,M24)</f>
        <v>3</v>
      </c>
      <c r="S24" s="18">
        <f t="shared" ref="S24" si="13">SQRT((IF(E24&gt;0,POWER(E24-Q24,2),0)+IF(G24&gt;0,POWER(G24-Q24,2),0)+IF(I24&gt;0,POWER(I24-Q24,2),0)+IF(K24&gt;0,POWER(K24-Q24,2),0)+IF(M24&gt;0,POWER(M24-Q24,2),0))/(R24-1))</f>
        <v>0</v>
      </c>
      <c r="T24" s="19">
        <f>S24/Q24*100</f>
        <v>0</v>
      </c>
      <c r="U24" s="19" t="str">
        <f t="shared" ref="U24" si="14">IF(T24&lt;33,$U$8,$U$9)</f>
        <v>ОДН</v>
      </c>
      <c r="V24" s="55">
        <f t="shared" si="11"/>
        <v>9600</v>
      </c>
    </row>
    <row r="25" spans="1:22" s="20" customFormat="1" ht="27.75" customHeight="1" x14ac:dyDescent="0.25">
      <c r="A25" s="46" t="s">
        <v>26</v>
      </c>
      <c r="B25" s="47"/>
      <c r="C25" s="64"/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7">
        <f>SUMIF(V13:V24,"&gt;0")</f>
        <v>1075932.6000000001</v>
      </c>
    </row>
    <row r="26" spans="1:22" s="21" customFormat="1" x14ac:dyDescent="0.25">
      <c r="A26" s="22"/>
      <c r="S26" s="23"/>
    </row>
    <row r="27" spans="1:22" x14ac:dyDescent="0.25">
      <c r="A27" s="48" t="s">
        <v>27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</row>
    <row r="28" spans="1:22" ht="52.5" customHeight="1" x14ac:dyDescent="0.25">
      <c r="A28" s="51" t="s">
        <v>33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3"/>
    </row>
    <row r="29" spans="1:22" ht="100.5" customHeight="1" x14ac:dyDescent="0.25">
      <c r="A29" s="43" t="s">
        <v>28</v>
      </c>
      <c r="B29" s="44"/>
      <c r="C29" s="45" t="s">
        <v>29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ht="57.75" customHeight="1" x14ac:dyDescent="0.25">
      <c r="A30" s="43" t="s">
        <v>30</v>
      </c>
      <c r="B30" s="44"/>
      <c r="C30" s="45" t="s">
        <v>31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ht="44.25" customHeight="1" x14ac:dyDescent="0.25">
      <c r="A31" s="43" t="s">
        <v>18</v>
      </c>
      <c r="B31" s="44"/>
      <c r="C31" s="45" t="s">
        <v>32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2:22" x14ac:dyDescent="0.25">
      <c r="B33" s="25"/>
      <c r="C33" s="25"/>
      <c r="D33" s="26"/>
      <c r="E33" s="27"/>
      <c r="F33" s="2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9"/>
      <c r="S33" s="27"/>
      <c r="T33" s="27"/>
      <c r="U33" s="27"/>
      <c r="V33" s="27"/>
    </row>
  </sheetData>
  <mergeCells count="36">
    <mergeCell ref="A30:B30"/>
    <mergeCell ref="C30:V30"/>
    <mergeCell ref="A31:B31"/>
    <mergeCell ref="C31:V31"/>
    <mergeCell ref="A25:B25"/>
    <mergeCell ref="A27:V27"/>
    <mergeCell ref="A28:V28"/>
    <mergeCell ref="A29:B29"/>
    <mergeCell ref="C29:V29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RePack by Diakov</cp:lastModifiedBy>
  <cp:revision>3</cp:revision>
  <dcterms:created xsi:type="dcterms:W3CDTF">2021-01-18T05:46:41Z</dcterms:created>
  <dcterms:modified xsi:type="dcterms:W3CDTF">2025-04-09T10:52:50Z</dcterms:modified>
</cp:coreProperties>
</file>