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9173\Desktop\223-фз\АО «Энергосервис»\Спецодежда\"/>
    </mc:Choice>
  </mc:AlternateContent>
  <bookViews>
    <workbookView xWindow="0" yWindow="0" windowWidth="28800" windowHeight="12030"/>
  </bookViews>
  <sheets>
    <sheet name="Обоснование НМЦД" sheetId="1" r:id="rId1"/>
  </sheets>
  <calcPr calcId="162913"/>
</workbook>
</file>

<file path=xl/calcChain.xml><?xml version="1.0" encoding="utf-8"?>
<calcChain xmlns="http://schemas.openxmlformats.org/spreadsheetml/2006/main">
  <c r="H14" i="1" l="1"/>
  <c r="J14" i="1"/>
  <c r="J13" i="1"/>
  <c r="H13" i="1"/>
  <c r="R14" i="1" l="1"/>
  <c r="R13" i="1"/>
  <c r="Q13" i="1"/>
  <c r="V13" i="1" s="1"/>
  <c r="Q14" i="1"/>
  <c r="V14" i="1" s="1"/>
  <c r="F14" i="1"/>
  <c r="F13" i="1"/>
  <c r="S14" i="1" l="1"/>
  <c r="T14" i="1" s="1"/>
  <c r="U14" i="1" s="1"/>
  <c r="V15" i="1"/>
  <c r="S13" i="1"/>
  <c r="T13" i="1" s="1"/>
  <c r="U13" i="1" s="1"/>
  <c r="E8" i="1" l="1"/>
</calcChain>
</file>

<file path=xl/sharedStrings.xml><?xml version="1.0" encoding="utf-8"?>
<sst xmlns="http://schemas.openxmlformats.org/spreadsheetml/2006/main" count="54" uniqueCount="42">
  <si>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</si>
  <si>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</si>
  <si>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</si>
  <si>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</si>
  <si>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</si>
  <si>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</si>
  <si>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</si>
  <si>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</si>
  <si>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</si>
  <si>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</si>
  <si>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</si>
  <si>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</si>
  <si>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</si>
  <si>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</si>
  <si>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</si>
  <si>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</si>
  <si>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</si>
  <si>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</si>
  <si>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</si>
  <si>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</si>
  <si>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</si>
  <si>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</si>
  <si>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</si>
  <si>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</si>
  <si>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</si>
  <si>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</si>
  <si>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</si>
  <si>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</si>
  <si>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</si>
  <si>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</si>
  <si>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</si>
  <si>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</si>
  <si>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</si>
  <si>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</si>
  <si>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</si>
  <si>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</si>
  <si>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 xml:space="preserve">№ДВБП-001156 </t>
  </si>
  <si>
    <t>№ ЭП21006</t>
  </si>
  <si>
    <t>№ 1193</t>
  </si>
  <si>
    <t>Куртка утепленная Монблан</t>
  </si>
  <si>
    <t>Ботинки Трек</t>
  </si>
  <si>
    <t>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</si>
</sst>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#,##0.00_р_."/>
    <numFmt numFmtId="166" formatCode="#,##0.0000"/>
    <numFmt numFmtId="175" formatCode="_-* #,##0.00_р_._-;\-* #,##0.00_р_._-;_-* &quot;-&quot;??_р_._-;_-@_-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1" fillId="0" borderId="0"/>
    <xf numFmtId="0" fontId="1" fillId="0" borderId="0"/>
    <xf numFmtId="175" fontId="1" fillId="0" borderId="0" applyFont="0" applyFill="0" applyBorder="0" applyAlignment="0" applyProtection="0"/>
    <xf numFmtId="175" fontId="2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165" fontId="8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165" fontId="9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center" vertical="top" wrapText="1"/>
    </xf>
    <xf numFmtId="165" fontId="5" fillId="0" borderId="0" xfId="0" applyNumberFormat="1" applyFont="1" applyAlignment="1">
      <alignment horizontal="center" vertical="top" wrapText="1"/>
    </xf>
    <xf numFmtId="165" fontId="12" fillId="0" borderId="0" xfId="0" applyNumberFormat="1" applyFont="1" applyAlignment="1">
      <alignment horizontal="right" vertical="top" wrapText="1"/>
    </xf>
    <xf numFmtId="0" fontId="13" fillId="0" borderId="1" xfId="0" applyFont="1" applyBorder="1" applyAlignment="1">
      <alignment horizontal="center" vertical="top" shrinkToFit="1"/>
    </xf>
    <xf numFmtId="0" fontId="13" fillId="4" borderId="1" xfId="0" applyFont="1" applyFill="1" applyBorder="1" applyAlignment="1">
      <alignment horizontal="center" vertical="top" shrinkToFit="1"/>
    </xf>
    <xf numFmtId="0" fontId="16" fillId="0" borderId="0" xfId="0" applyFont="1" applyAlignment="1">
      <alignment vertical="top"/>
    </xf>
    <xf numFmtId="0" fontId="2" fillId="0" borderId="0" xfId="0" applyFont="1"/>
    <xf numFmtId="0" fontId="18" fillId="0" borderId="0" xfId="0" applyFont="1"/>
    <xf numFmtId="0" fontId="3" fillId="0" borderId="0" xfId="0" applyFont="1" applyAlignment="1">
      <alignment horizontal="right"/>
    </xf>
    <xf numFmtId="0" fontId="19" fillId="0" borderId="0" xfId="0" applyFont="1" applyAlignment="1">
      <alignment horizontal="justify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166" fontId="19" fillId="0" borderId="0" xfId="0" applyNumberFormat="1" applyFont="1" applyAlignment="1">
      <alignment vertical="top" wrapText="1"/>
    </xf>
    <xf numFmtId="4" fontId="19" fillId="0" borderId="0" xfId="0" applyNumberFormat="1" applyFont="1" applyAlignment="1">
      <alignment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left" vertical="top" wrapText="1"/>
    </xf>
    <xf numFmtId="165" fontId="10" fillId="3" borderId="0" xfId="0" applyNumberFormat="1" applyFont="1" applyFill="1" applyAlignment="1">
      <alignment horizontal="center" vertical="top" wrapText="1"/>
    </xf>
    <xf numFmtId="165" fontId="9" fillId="0" borderId="0" xfId="0" applyNumberFormat="1" applyFont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165" fontId="15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19" fillId="0" borderId="2" xfId="0" applyFont="1" applyBorder="1" applyAlignment="1">
      <alignment horizontal="justify" vertical="top" wrapText="1"/>
    </xf>
    <xf numFmtId="0" fontId="19" fillId="0" borderId="3" xfId="0" applyFont="1" applyBorder="1" applyAlignment="1">
      <alignment horizontal="justify" vertical="top" wrapText="1"/>
    </xf>
    <xf numFmtId="0" fontId="19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19" fillId="4" borderId="2" xfId="0" applyFont="1" applyFill="1" applyBorder="1" applyAlignment="1">
      <alignment horizontal="justify" vertical="top" wrapText="1"/>
    </xf>
    <xf numFmtId="0" fontId="19" fillId="4" borderId="4" xfId="0" applyFont="1" applyFill="1" applyBorder="1" applyAlignment="1">
      <alignment horizontal="justify" vertical="top" wrapText="1"/>
    </xf>
    <xf numFmtId="0" fontId="19" fillId="4" borderId="3" xfId="0" applyFont="1" applyFill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top" shrinkToFit="1"/>
    </xf>
    <xf numFmtId="4" fontId="16" fillId="0" borderId="1" xfId="0" applyNumberFormat="1" applyFont="1" applyBorder="1" applyAlignment="1">
      <alignment horizontal="center" vertical="top" shrinkToFit="1"/>
    </xf>
    <xf numFmtId="0" fontId="13" fillId="0" borderId="6" xfId="0" applyFont="1" applyBorder="1" applyAlignment="1">
      <alignment horizontal="center" vertical="top" wrapText="1"/>
    </xf>
    <xf numFmtId="3" fontId="13" fillId="0" borderId="6" xfId="0" applyNumberFormat="1" applyFont="1" applyBorder="1" applyAlignment="1">
      <alignment horizontal="center" vertical="top" wrapText="1"/>
    </xf>
    <xf numFmtId="165" fontId="13" fillId="0" borderId="6" xfId="0" applyNumberFormat="1" applyFont="1" applyBorder="1" applyAlignment="1">
      <alignment horizontal="center" vertical="top" wrapText="1"/>
    </xf>
    <xf numFmtId="165" fontId="13" fillId="0" borderId="6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top"/>
    </xf>
    <xf numFmtId="0" fontId="16" fillId="0" borderId="5" xfId="0" applyFont="1" applyBorder="1" applyAlignment="1">
      <alignment vertical="top"/>
    </xf>
    <xf numFmtId="0" fontId="13" fillId="5" borderId="1" xfId="0" applyFont="1" applyFill="1" applyBorder="1" applyAlignment="1">
      <alignment horizontal="center" vertical="top" wrapText="1"/>
    </xf>
    <xf numFmtId="1" fontId="14" fillId="5" borderId="1" xfId="1" applyNumberFormat="1" applyFont="1" applyFill="1" applyBorder="1" applyAlignment="1">
      <alignment horizontal="center" vertical="top"/>
    </xf>
    <xf numFmtId="0" fontId="2" fillId="0" borderId="1" xfId="2" applyFont="1" applyBorder="1" applyAlignment="1">
      <alignment horizontal="left" vertical="center" wrapText="1"/>
    </xf>
    <xf numFmtId="0" fontId="21" fillId="5" borderId="1" xfId="0" applyFont="1" applyFill="1" applyBorder="1" applyAlignment="1">
      <alignment horizontal="center" vertical="top" wrapText="1"/>
    </xf>
    <xf numFmtId="0" fontId="22" fillId="5" borderId="1" xfId="0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2" fontId="13" fillId="5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3" xfId="2"/>
    <cellStyle name="Финансовый 2" xfId="4"/>
    <cellStyle name="Финансовый 3" xfId="3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18</xdr:row>
      <xdr:rowOff>998367</xdr:rowOff>
    </xdr:from>
    <xdr:to>
      <xdr:col>3</xdr:col>
      <xdr:colOff>228600</xdr:colOff>
      <xdr:row>18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20</xdr:row>
      <xdr:rowOff>211452</xdr:rowOff>
    </xdr:from>
    <xdr:to>
      <xdr:col>3</xdr:col>
      <xdr:colOff>495299</xdr:colOff>
      <xdr:row>20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19</xdr:row>
      <xdr:rowOff>422036</xdr:rowOff>
    </xdr:from>
    <xdr:to>
      <xdr:col>4</xdr:col>
      <xdr:colOff>336186</xdr:colOff>
      <xdr:row>20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20</xdr:row>
      <xdr:rowOff>211452</xdr:rowOff>
    </xdr:from>
    <xdr:to>
      <xdr:col>3</xdr:col>
      <xdr:colOff>495299</xdr:colOff>
      <xdr:row>20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topLeftCell="A4" zoomScale="130" zoomScaleNormal="130" workbookViewId="0">
      <selection activeCell="E8" sqref="E8:F8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11.8554687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2" x14ac:dyDescent="0.25">
      <c r="F2" s="4"/>
      <c r="G2" s="4"/>
      <c r="H2" s="4"/>
      <c r="V2" s="5" t="s">
        <v>1</v>
      </c>
    </row>
    <row r="3" spans="1:22" s="6" customFormat="1" ht="11.25" x14ac:dyDescent="0.25"/>
    <row r="4" spans="1:22" ht="15.75" x14ac:dyDescent="0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ht="15.75" x14ac:dyDescent="0.25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1:22" ht="15.75" x14ac:dyDescent="0.25">
      <c r="A6" s="33" t="s">
        <v>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34" t="s">
        <v>5</v>
      </c>
      <c r="B8" s="34"/>
      <c r="C8" s="34"/>
      <c r="D8" s="34"/>
      <c r="E8" s="35">
        <f>SUMIF(V15,"&gt;0")</f>
        <v>442636.73</v>
      </c>
      <c r="F8" s="35"/>
      <c r="G8" s="36" t="s">
        <v>6</v>
      </c>
      <c r="H8" s="36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37" t="s">
        <v>9</v>
      </c>
      <c r="B10" s="37" t="s">
        <v>34</v>
      </c>
      <c r="C10" s="37" t="s">
        <v>35</v>
      </c>
      <c r="D10" s="37"/>
      <c r="E10" s="38" t="s">
        <v>10</v>
      </c>
      <c r="F10" s="38"/>
      <c r="G10" s="38" t="s">
        <v>11</v>
      </c>
      <c r="H10" s="38"/>
      <c r="I10" s="38" t="s">
        <v>12</v>
      </c>
      <c r="J10" s="38"/>
      <c r="K10" s="38" t="s">
        <v>13</v>
      </c>
      <c r="L10" s="38"/>
      <c r="M10" s="38" t="s">
        <v>14</v>
      </c>
      <c r="N10" s="38"/>
      <c r="O10" s="38" t="s">
        <v>15</v>
      </c>
      <c r="P10" s="38"/>
      <c r="Q10" s="40" t="s">
        <v>16</v>
      </c>
      <c r="R10" s="37" t="s">
        <v>17</v>
      </c>
      <c r="S10" s="37" t="s">
        <v>18</v>
      </c>
      <c r="T10" s="37" t="s">
        <v>19</v>
      </c>
      <c r="U10" s="37" t="s">
        <v>20</v>
      </c>
      <c r="V10" s="40" t="s">
        <v>21</v>
      </c>
    </row>
    <row r="11" spans="1:22" ht="27" customHeight="1" x14ac:dyDescent="0.25">
      <c r="A11" s="37"/>
      <c r="B11" s="37"/>
      <c r="C11" s="37"/>
      <c r="D11" s="37"/>
      <c r="E11" s="39" t="s">
        <v>36</v>
      </c>
      <c r="F11" s="39"/>
      <c r="G11" s="39" t="s">
        <v>38</v>
      </c>
      <c r="H11" s="39"/>
      <c r="I11" s="39" t="s">
        <v>37</v>
      </c>
      <c r="J11" s="39"/>
      <c r="K11" s="39"/>
      <c r="L11" s="39"/>
      <c r="M11" s="39"/>
      <c r="N11" s="39"/>
      <c r="O11" s="39"/>
      <c r="P11" s="39"/>
      <c r="Q11" s="40"/>
      <c r="R11" s="37"/>
      <c r="S11" s="37"/>
      <c r="T11" s="37"/>
      <c r="U11" s="37"/>
      <c r="V11" s="40"/>
    </row>
    <row r="12" spans="1:22" ht="27" customHeight="1" x14ac:dyDescent="0.25">
      <c r="A12" s="37"/>
      <c r="B12" s="37"/>
      <c r="C12" s="54" t="s">
        <v>22</v>
      </c>
      <c r="D12" s="55" t="s">
        <v>23</v>
      </c>
      <c r="E12" s="56" t="s">
        <v>24</v>
      </c>
      <c r="F12" s="56" t="s">
        <v>25</v>
      </c>
      <c r="G12" s="56" t="s">
        <v>24</v>
      </c>
      <c r="H12" s="56" t="s">
        <v>25</v>
      </c>
      <c r="I12" s="56" t="s">
        <v>24</v>
      </c>
      <c r="J12" s="56" t="s">
        <v>25</v>
      </c>
      <c r="K12" s="56" t="s">
        <v>24</v>
      </c>
      <c r="L12" s="56" t="s">
        <v>25</v>
      </c>
      <c r="M12" s="56" t="s">
        <v>24</v>
      </c>
      <c r="N12" s="56" t="s">
        <v>25</v>
      </c>
      <c r="O12" s="56" t="s">
        <v>24</v>
      </c>
      <c r="P12" s="56" t="s">
        <v>25</v>
      </c>
      <c r="Q12" s="57"/>
      <c r="R12" s="58"/>
      <c r="S12" s="58"/>
      <c r="T12" s="58"/>
      <c r="U12" s="58"/>
      <c r="V12" s="57"/>
    </row>
    <row r="13" spans="1:22" ht="27" customHeight="1" x14ac:dyDescent="0.25">
      <c r="A13" s="31">
        <v>1</v>
      </c>
      <c r="B13" s="64" t="s">
        <v>39</v>
      </c>
      <c r="C13" s="62" t="s">
        <v>41</v>
      </c>
      <c r="D13" s="63">
        <v>19</v>
      </c>
      <c r="E13" s="65">
        <v>15500</v>
      </c>
      <c r="F13" s="30">
        <f>E13*D13</f>
        <v>294500</v>
      </c>
      <c r="G13" s="66">
        <v>17000</v>
      </c>
      <c r="H13" s="30">
        <f>G13/D13</f>
        <v>894.73684210526312</v>
      </c>
      <c r="I13" s="66">
        <v>15973</v>
      </c>
      <c r="J13" s="30">
        <f>I13*D13</f>
        <v>303487</v>
      </c>
      <c r="K13" s="30"/>
      <c r="L13" s="30"/>
      <c r="M13" s="30"/>
      <c r="N13" s="30"/>
      <c r="O13" s="30"/>
      <c r="P13" s="30"/>
      <c r="Q13" s="52">
        <f>ROUND(AVERAGE(E13,G13,I13,K13,M13),2)</f>
        <v>16157.67</v>
      </c>
      <c r="R13" s="18">
        <f t="shared" ref="R13" si="0">COUNTA(E13,G13,I13,K13,M13)</f>
        <v>3</v>
      </c>
      <c r="S13" s="18">
        <f t="shared" ref="S13" si="1">SQRT((IF(E13&gt;0,POWER(E13-Q13,2),0)+IF(G13&gt;0,POWER(G13-Q13,2),0)+IF(I13&gt;0,POWER(I13-Q13,2),0)+IF(K13&gt;0,POWER(K13-Q13,2),0)+IF(M13&gt;0,POWER(M13-Q13,2),0))/(R13-1))</f>
        <v>766.8613521034946</v>
      </c>
      <c r="T13" s="19">
        <f>S13/Q13*100</f>
        <v>4.746113468733391</v>
      </c>
      <c r="U13" s="19" t="str">
        <f t="shared" ref="U13" si="2">IF(T13&lt;33,$U$8,$U$9)</f>
        <v>ОДН</v>
      </c>
      <c r="V13" s="53">
        <f>D13*Q13</f>
        <v>306995.73</v>
      </c>
    </row>
    <row r="14" spans="1:22" ht="27" customHeight="1" x14ac:dyDescent="0.25">
      <c r="A14" s="31">
        <v>2</v>
      </c>
      <c r="B14" s="64" t="s">
        <v>40</v>
      </c>
      <c r="C14" s="62" t="s">
        <v>41</v>
      </c>
      <c r="D14" s="63">
        <v>19</v>
      </c>
      <c r="E14" s="67">
        <v>6500</v>
      </c>
      <c r="F14" s="30">
        <f t="shared" ref="F14" si="3">E14*D14</f>
        <v>123500</v>
      </c>
      <c r="G14" s="68">
        <v>8000</v>
      </c>
      <c r="H14" s="30">
        <f t="shared" ref="H14" si="4">G14/D14</f>
        <v>421.05263157894734</v>
      </c>
      <c r="I14" s="69">
        <v>6917</v>
      </c>
      <c r="J14" s="30">
        <f t="shared" ref="J14" si="5">I14*D14</f>
        <v>131423</v>
      </c>
      <c r="K14" s="30"/>
      <c r="L14" s="30"/>
      <c r="M14" s="30"/>
      <c r="N14" s="30"/>
      <c r="O14" s="30"/>
      <c r="P14" s="30"/>
      <c r="Q14" s="52">
        <f t="shared" ref="Q14" si="6">ROUND(AVERAGE(E14,G14,I14,K14,M14),2)</f>
        <v>7139</v>
      </c>
      <c r="R14" s="18">
        <f t="shared" ref="R14" si="7">COUNTA(E14,G14,I14,K14,M14)</f>
        <v>3</v>
      </c>
      <c r="S14" s="18">
        <f t="shared" ref="S14" si="8">SQRT((IF(E14&gt;0,POWER(E14-Q14,2),0)+IF(G14&gt;0,POWER(G14-Q14,2),0)+IF(I14&gt;0,POWER(I14-Q14,2),0)+IF(K14&gt;0,POWER(K14-Q14,2),0)+IF(M14&gt;0,POWER(M14-Q14,2),0))/(R14-1))</f>
        <v>774.24995963835863</v>
      </c>
      <c r="T14" s="19">
        <f t="shared" ref="T14" si="9">S14/Q14*100</f>
        <v>10.845355927137675</v>
      </c>
      <c r="U14" s="19" t="str">
        <f t="shared" ref="U14" si="10">IF(T14&lt;33,$U$8,$U$9)</f>
        <v>ОДН</v>
      </c>
      <c r="V14" s="53">
        <f t="shared" ref="V14" si="11">D14*Q14</f>
        <v>135641</v>
      </c>
    </row>
    <row r="15" spans="1:22" s="20" customFormat="1" ht="27.75" customHeight="1" x14ac:dyDescent="0.25">
      <c r="A15" s="44" t="s">
        <v>26</v>
      </c>
      <c r="B15" s="45"/>
      <c r="C15" s="59"/>
      <c r="D15" s="60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70">
        <f>SUMIF(V13:V14,"&gt;0")</f>
        <v>442636.73</v>
      </c>
    </row>
    <row r="16" spans="1:22" s="21" customFormat="1" x14ac:dyDescent="0.25">
      <c r="A16" s="22"/>
      <c r="S16" s="23"/>
    </row>
    <row r="17" spans="1:22" x14ac:dyDescent="0.25">
      <c r="A17" s="46" t="s">
        <v>27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8"/>
    </row>
    <row r="18" spans="1:22" ht="31.5" customHeight="1" x14ac:dyDescent="0.25">
      <c r="A18" s="49" t="s">
        <v>33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1"/>
    </row>
    <row r="19" spans="1:22" ht="100.5" customHeight="1" x14ac:dyDescent="0.25">
      <c r="A19" s="41" t="s">
        <v>28</v>
      </c>
      <c r="B19" s="42"/>
      <c r="C19" s="43" t="s">
        <v>29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</row>
    <row r="20" spans="1:22" ht="57.75" customHeight="1" x14ac:dyDescent="0.25">
      <c r="A20" s="41" t="s">
        <v>30</v>
      </c>
      <c r="B20" s="42"/>
      <c r="C20" s="43" t="s">
        <v>31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</row>
    <row r="21" spans="1:22" ht="44.25" customHeight="1" x14ac:dyDescent="0.25">
      <c r="A21" s="41" t="s">
        <v>18</v>
      </c>
      <c r="B21" s="42"/>
      <c r="C21" s="43" t="s">
        <v>32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</row>
    <row r="22" spans="1:22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x14ac:dyDescent="0.25">
      <c r="B23" s="25"/>
      <c r="C23" s="25"/>
      <c r="D23" s="26"/>
      <c r="E23" s="27"/>
      <c r="F23" s="28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9"/>
      <c r="S23" s="27"/>
      <c r="T23" s="27"/>
      <c r="U23" s="27"/>
      <c r="V23" s="27"/>
    </row>
  </sheetData>
  <mergeCells count="36">
    <mergeCell ref="A20:B20"/>
    <mergeCell ref="C20:V20"/>
    <mergeCell ref="A21:B21"/>
    <mergeCell ref="C21:V21"/>
    <mergeCell ref="A15:B15"/>
    <mergeCell ref="A17:V17"/>
    <mergeCell ref="A18:V18"/>
    <mergeCell ref="A19:B19"/>
    <mergeCell ref="C19:V19"/>
    <mergeCell ref="R10:R12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A10:A12"/>
    <mergeCell ref="B10:B12"/>
    <mergeCell ref="E10:F10"/>
    <mergeCell ref="G10:H10"/>
    <mergeCell ref="E11:F11"/>
    <mergeCell ref="G11:H11"/>
    <mergeCell ref="C10:D11"/>
    <mergeCell ref="A4:V4"/>
    <mergeCell ref="A5:V5"/>
    <mergeCell ref="A6:V6"/>
    <mergeCell ref="A8:D8"/>
    <mergeCell ref="E8:F8"/>
    <mergeCell ref="G8:H8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RePack by Diakov</cp:lastModifiedBy>
  <cp:revision>3</cp:revision>
  <dcterms:created xsi:type="dcterms:W3CDTF">2021-01-18T05:46:41Z</dcterms:created>
  <dcterms:modified xsi:type="dcterms:W3CDTF">2025-04-09T11:01:38Z</dcterms:modified>
</cp:coreProperties>
</file>