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shz\Downloads\"/>
    </mc:Choice>
  </mc:AlternateContent>
  <xr:revisionPtr revIDLastSave="0" documentId="13_ncr:1_{B4C931C1-E6B7-4954-868E-BE84D2405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V14" i="1" l="1"/>
  <c r="R13" i="1"/>
  <c r="Q13" i="1"/>
  <c r="V13" i="1" s="1"/>
  <c r="J13" i="1"/>
  <c r="H13" i="1"/>
  <c r="F13" i="1"/>
  <c r="S13" i="1" l="1"/>
  <c r="T13" i="1" s="1"/>
  <c r="U13" i="1" s="1"/>
  <c r="E8" i="1" l="1"/>
</calcChain>
</file>

<file path=xl/sharedStrings.xml><?xml version="1.0" encoding="utf-8"?>
<sst xmlns="http://schemas.openxmlformats.org/spreadsheetml/2006/main" count="56" uniqueCount="45">
  <si>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</si>
  <si>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</si>
  <si>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</si>
  <si>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</si>
  <si>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</si>
  <si>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</si>
  <si>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</si>
  <si>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</si>
  <si>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</si>
  <si>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</si>
  <si>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</si>
  <si>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</si>
  <si>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</si>
  <si>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</si>
  <si>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</si>
  <si>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</si>
  <si>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</si>
  <si>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</si>
  <si>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</si>
  <si>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</si>
  <si>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</si>
  <si>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</si>
  <si>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</si>
  <si>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</si>
  <si>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</si>
  <si>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</si>
  <si>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</si>
  <si>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</si>
  <si>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</si>
  <si>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</si>
  <si>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</si>
  <si>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</si>
  <si>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</si>
  <si>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</si>
  <si>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</si>
  <si>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</si>
  <si>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кг</t>
  </si>
  <si>
    <t>Утверждаю:                                                                                     Директор ГБУ Стерлитамакский психоневрорлогический интернат    _____________________Биктимеров И.Х</t>
  </si>
  <si>
    <t>Контрактный управляющий_______________________Арсентьева Е.В.</t>
  </si>
  <si>
    <t xml:space="preserve"> тел 89173772743</t>
  </si>
  <si>
    <t>№ 316 от 10.03.2025</t>
  </si>
  <si>
    <t>№ 314 от 10.03.2025</t>
  </si>
  <si>
    <t>№ 315 от 10.03.2025</t>
  </si>
  <si>
    <t>Дата подготовки обоснования НМЦ договора  10.04.2025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</si>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</sst>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_р_."/>
  </numFmts>
  <fonts count="2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" fontId="21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center" vertical="top" wrapText="1"/>
    </xf>
    <xf numFmtId="0" fontId="23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/>
    <xf numFmtId="0" fontId="22" fillId="0" borderId="0" xfId="0" applyFont="1"/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182880</xdr:colOff>
      <xdr:row>18</xdr:row>
      <xdr:rowOff>705679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22462" y="5984636"/>
          <a:ext cx="1466558" cy="28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topLeftCell="A4" workbookViewId="0">
      <selection activeCell="W9" sqref="W9"/>
    </sheetView>
  </sheetViews>
  <sheetFormatPr defaultRowHeight="13.8" x14ac:dyDescent="0.3"/>
  <cols>
    <col min="1" max="1" width="4.5546875" style="1" customWidth="1"/>
    <col min="2" max="2" width="25.6640625" style="1" customWidth="1"/>
    <col min="3" max="3" width="9.441406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5.75" customHeight="1" x14ac:dyDescent="0.3">
      <c r="F2" s="4"/>
      <c r="G2" s="4"/>
      <c r="H2" s="4"/>
      <c r="V2" s="5" t="s">
        <v>1</v>
      </c>
    </row>
    <row r="3" spans="1:22" s="6" customFormat="1" ht="45" customHeight="1" x14ac:dyDescent="0.3">
      <c r="S3" s="49" t="s">
        <v>37</v>
      </c>
      <c r="T3" s="49"/>
      <c r="U3" s="49"/>
      <c r="V3" s="49"/>
    </row>
    <row r="4" spans="1:22" ht="15.6" x14ac:dyDescent="0.3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15.6" x14ac:dyDescent="0.3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15.6" x14ac:dyDescent="0.3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69" t="s">
        <v>5</v>
      </c>
      <c r="B8" s="69"/>
      <c r="C8" s="69"/>
      <c r="D8" s="69"/>
      <c r="E8" s="70">
        <f>SUMIF(V14,"&gt;0")</f>
        <v>188500</v>
      </c>
      <c r="F8" s="70"/>
      <c r="G8" s="71" t="s">
        <v>6</v>
      </c>
      <c r="H8" s="71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3">
      <c r="A10" s="62" t="s">
        <v>9</v>
      </c>
      <c r="B10" s="62" t="s">
        <v>34</v>
      </c>
      <c r="C10" s="62" t="s">
        <v>35</v>
      </c>
      <c r="D10" s="62"/>
      <c r="E10" s="64" t="s">
        <v>10</v>
      </c>
      <c r="F10" s="64"/>
      <c r="G10" s="64" t="s">
        <v>11</v>
      </c>
      <c r="H10" s="64"/>
      <c r="I10" s="64" t="s">
        <v>12</v>
      </c>
      <c r="J10" s="64"/>
      <c r="K10" s="64" t="s">
        <v>13</v>
      </c>
      <c r="L10" s="64"/>
      <c r="M10" s="64" t="s">
        <v>14</v>
      </c>
      <c r="N10" s="64"/>
      <c r="O10" s="64" t="s">
        <v>15</v>
      </c>
      <c r="P10" s="64"/>
      <c r="Q10" s="63" t="s">
        <v>16</v>
      </c>
      <c r="R10" s="62" t="s">
        <v>17</v>
      </c>
      <c r="S10" s="62" t="s">
        <v>18</v>
      </c>
      <c r="T10" s="62" t="s">
        <v>19</v>
      </c>
      <c r="U10" s="62" t="s">
        <v>20</v>
      </c>
      <c r="V10" s="63" t="s">
        <v>21</v>
      </c>
    </row>
    <row r="11" spans="1:22" ht="27" customHeight="1" x14ac:dyDescent="0.3">
      <c r="A11" s="62"/>
      <c r="B11" s="62"/>
      <c r="C11" s="62"/>
      <c r="D11" s="62"/>
      <c r="E11" s="65" t="s">
        <v>40</v>
      </c>
      <c r="F11" s="66"/>
      <c r="G11" s="65" t="s">
        <v>41</v>
      </c>
      <c r="H11" s="66"/>
      <c r="I11" s="65" t="s">
        <v>42</v>
      </c>
      <c r="J11" s="66"/>
      <c r="K11" s="66"/>
      <c r="L11" s="66"/>
      <c r="M11" s="66"/>
      <c r="N11" s="66"/>
      <c r="O11" s="66"/>
      <c r="P11" s="66"/>
      <c r="Q11" s="63"/>
      <c r="R11" s="62"/>
      <c r="S11" s="62"/>
      <c r="T11" s="62"/>
      <c r="U11" s="62"/>
      <c r="V11" s="63"/>
    </row>
    <row r="12" spans="1:22" ht="27" customHeight="1" x14ac:dyDescent="0.3">
      <c r="A12" s="62"/>
      <c r="B12" s="62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3"/>
      <c r="R12" s="62"/>
      <c r="S12" s="62"/>
      <c r="T12" s="62"/>
      <c r="U12" s="62"/>
      <c r="V12" s="63"/>
    </row>
    <row r="13" spans="1:22" ht="26.25" customHeight="1" x14ac:dyDescent="0.3">
      <c r="A13" s="40">
        <v>1</v>
      </c>
      <c r="B13" s="39" t="s">
        <v>44</v>
      </c>
      <c r="C13" s="38" t="s">
        <v>36</v>
      </c>
      <c r="D13" s="20">
        <v>2900</v>
      </c>
      <c r="E13" s="41">
        <v>75</v>
      </c>
      <c r="F13" s="21">
        <f t="shared" ref="F13" si="0">E13*D13</f>
        <v>217500</v>
      </c>
      <c r="G13" s="42">
        <v>60</v>
      </c>
      <c r="H13" s="22">
        <f t="shared" ref="H13" si="1">G13*D13</f>
        <v>174000</v>
      </c>
      <c r="I13" s="41">
        <v>60</v>
      </c>
      <c r="J13" s="22">
        <f t="shared" ref="J13" si="2">I13*D13</f>
        <v>174000</v>
      </c>
      <c r="K13" s="23"/>
      <c r="L13" s="21"/>
      <c r="M13" s="21"/>
      <c r="N13" s="21"/>
      <c r="O13" s="21"/>
      <c r="P13" s="22"/>
      <c r="Q13" s="21">
        <f>ROUND(AVERAGE(E13,G13,I13,K13,M13),2)</f>
        <v>65</v>
      </c>
      <c r="R13" s="24">
        <f t="shared" ref="R13" si="3">COUNTA(E13,G13,I13,K13,M13)</f>
        <v>3</v>
      </c>
      <c r="S13" s="24">
        <f t="shared" ref="S13" si="4">SQRT((IF(E13&gt;0,POWER(E13-Q13,2),0)+IF(G13&gt;0,POWER(G13-Q13,2),0)+IF(I13&gt;0,POWER(I13-Q13,2),0)+IF(K13&gt;0,POWER(K13-Q13,2),0)+IF(M13&gt;0,POWER(M13-Q13,2),0))/(R13-1))</f>
        <v>8.6602540378443873</v>
      </c>
      <c r="T13" s="25">
        <f t="shared" ref="T13" si="5">S13/Q13*100</f>
        <v>13.323467750529828</v>
      </c>
      <c r="U13" s="25" t="str">
        <f>IF(T13&lt;33,$U$8,$U$9)</f>
        <v>ОДН</v>
      </c>
      <c r="V13" s="26">
        <f t="shared" ref="V13" si="6">D13*Q13</f>
        <v>188500</v>
      </c>
    </row>
    <row r="14" spans="1:22" s="27" customFormat="1" ht="26.25" customHeight="1" x14ac:dyDescent="0.3">
      <c r="A14" s="55" t="s">
        <v>26</v>
      </c>
      <c r="B14" s="55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>
        <f>SUMIF(V13:V13,"&gt;0")</f>
        <v>188500</v>
      </c>
    </row>
    <row r="15" spans="1:22" s="32" customFormat="1" x14ac:dyDescent="0.25">
      <c r="A15" s="33"/>
      <c r="S15" s="34"/>
    </row>
    <row r="16" spans="1:22" x14ac:dyDescent="0.3">
      <c r="A16" s="56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</row>
    <row r="17" spans="1:22" ht="34.5" customHeight="1" x14ac:dyDescent="0.3">
      <c r="A17" s="59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1:22" ht="100.5" customHeight="1" x14ac:dyDescent="0.3">
      <c r="A18" s="52" t="s">
        <v>28</v>
      </c>
      <c r="B18" s="53"/>
      <c r="C18" s="54" t="s">
        <v>29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57.75" customHeight="1" x14ac:dyDescent="0.3">
      <c r="A19" s="52" t="s">
        <v>30</v>
      </c>
      <c r="B19" s="53"/>
      <c r="C19" s="54" t="s">
        <v>31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44.25" customHeight="1" x14ac:dyDescent="0.3">
      <c r="A20" s="52" t="s">
        <v>18</v>
      </c>
      <c r="B20" s="53"/>
      <c r="C20" s="54" t="s">
        <v>32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6" x14ac:dyDescent="0.3">
      <c r="B22" s="48" t="s">
        <v>43</v>
      </c>
      <c r="C22" s="48"/>
      <c r="D22" s="48"/>
      <c r="E22" s="48"/>
      <c r="F22" s="48"/>
      <c r="G22" s="43"/>
      <c r="H22" s="43"/>
      <c r="I22" s="43"/>
      <c r="J22" s="43"/>
      <c r="K22" s="44"/>
      <c r="L22" s="44"/>
      <c r="M22" s="44"/>
      <c r="N22" s="44"/>
      <c r="O22" s="44"/>
      <c r="P22" s="36"/>
      <c r="Q22" s="36"/>
      <c r="R22" s="37"/>
      <c r="S22" s="36"/>
      <c r="T22" s="36"/>
      <c r="U22" s="36"/>
      <c r="V22" s="36"/>
    </row>
    <row r="23" spans="1:22" ht="15.6" x14ac:dyDescent="0.3">
      <c r="B23" s="50" t="s">
        <v>38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22" ht="15.6" x14ac:dyDescent="0.3">
      <c r="B24" s="51"/>
      <c r="C24" s="51"/>
      <c r="D24" s="45"/>
      <c r="E24" s="45"/>
      <c r="F24" s="45"/>
      <c r="G24" s="45"/>
      <c r="H24" s="45"/>
      <c r="I24" s="45"/>
      <c r="J24" s="46"/>
      <c r="K24" s="51"/>
      <c r="L24" s="51"/>
      <c r="M24" s="46"/>
      <c r="N24" s="46"/>
      <c r="O24" s="46"/>
    </row>
    <row r="25" spans="1:22" ht="15.6" x14ac:dyDescent="0.3">
      <c r="B25" s="48" t="s">
        <v>39</v>
      </c>
      <c r="C25" s="48"/>
      <c r="D25" s="48"/>
      <c r="E25" s="48"/>
      <c r="F25" s="48"/>
      <c r="G25" s="48"/>
      <c r="H25" s="48"/>
      <c r="I25" s="47"/>
      <c r="J25" s="44"/>
      <c r="K25" s="44"/>
      <c r="L25" s="44"/>
      <c r="M25" s="44"/>
      <c r="N25" s="44"/>
      <c r="O25" s="44"/>
    </row>
  </sheetData>
  <mergeCells count="42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B25:H25"/>
    <mergeCell ref="S3:V3"/>
    <mergeCell ref="B22:F22"/>
    <mergeCell ref="B23:O23"/>
    <mergeCell ref="B24:C24"/>
    <mergeCell ref="K24:L24"/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  <mergeCell ref="R10:R12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 </cp:lastModifiedBy>
  <cp:revision>3</cp:revision>
  <cp:lastPrinted>2025-02-10T06:40:49Z</cp:lastPrinted>
  <dcterms:created xsi:type="dcterms:W3CDTF">2021-01-18T05:46:41Z</dcterms:created>
  <dcterms:modified xsi:type="dcterms:W3CDTF">2025-04-09T08:55:03Z</dcterms:modified>
</cp:coreProperties>
</file>