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МЕН\2025г\223ФЗ\ППП Горох, рис до 31.12.25 Аукцион\"/>
    </mc:Choice>
  </mc:AlternateContent>
  <bookViews>
    <workbookView xWindow="0" yWindow="0" windowWidth="24000" windowHeight="9735"/>
  </bookViews>
  <sheets>
    <sheet name="Обоснование НМЦД" sheetId="1" r:id="rId1"/>
  </sheets>
  <calcPr calcId="152511"/>
</workbook>
</file>

<file path=xl/calcChain.xml><?xml version="1.0" encoding="utf-8"?>
<calcChain xmlns="http://schemas.openxmlformats.org/spreadsheetml/2006/main">
  <c r="V15" i="1" l="1"/>
  <c r="R13" i="1" l="1"/>
  <c r="Q13" i="1"/>
  <c r="V13" i="1" s="1"/>
  <c r="J13" i="1"/>
  <c r="H13" i="1"/>
  <c r="F13" i="1"/>
  <c r="S13" i="1" l="1"/>
  <c r="T13" i="1" s="1"/>
  <c r="U13" i="1" s="1"/>
  <c r="R14" i="1"/>
  <c r="Q14" i="1"/>
  <c r="V14" i="1" s="1"/>
  <c r="J14" i="1"/>
  <c r="H14" i="1"/>
  <c r="S14" i="1" l="1"/>
  <c r="T14" i="1" s="1"/>
  <c r="U14" i="1" s="1"/>
  <c r="E8" i="1" l="1"/>
</calcChain>
</file>

<file path=xl/sharedStrings.xml><?xml version="1.0" encoding="utf-8"?>
<sst xmlns="http://schemas.openxmlformats.org/spreadsheetml/2006/main" count="58" uniqueCount="46">
  <si>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</si>
  <si>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</si>
  <si>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</si>
  <si>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</si>
  <si>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</si>
  <si>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</si>
  <si>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</si>
  <si>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</si>
  <si>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</si>
  <si>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</si>
  <si>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</si>
  <si>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</si>
  <si>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</si>
  <si>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</si>
  <si>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</si>
  <si>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</si>
  <si>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</si>
  <si>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</si>
  <si>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</si>
  <si>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</si>
  <si>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</si>
  <si>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</si>
  <si>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</si>
  <si>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</si>
  <si>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</si>
  <si>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</si>
  <si>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</si>
  <si>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</si>
  <si>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</si>
  <si>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</si>
  <si>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</si>
  <si>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</si>
  <si>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</si>
  <si>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</si>
  <si>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</si>
  <si>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</si>
  <si>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кг</t>
  </si>
  <si>
    <t>Утверждаю:                                                                                     Директор ГБУ Стерлитамакский психоневрорлогический интернат    _____________________Биктимеров И.Х</t>
  </si>
  <si>
    <t>Контрактный управляющий_______________________Арсентьева Е.В.</t>
  </si>
  <si>
    <t xml:space="preserve"> тел 89173772743</t>
  </si>
  <si>
    <t>Горох шлифованный</t>
  </si>
  <si>
    <t>Рис</t>
  </si>
  <si>
    <t>№316 от 10.03.2025</t>
  </si>
  <si>
    <t>Дата подготовки обоснования НМЦ договора  25.04.2025</t>
  </si>
  <si>
    <t>№574 от 25.04.2025</t>
  </si>
  <si>
    <t>№575 от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</si>
</sst>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_р_."/>
  </numFmts>
  <fonts count="2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 wrapText="1"/>
    </xf>
    <xf numFmtId="0" fontId="23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/>
    <xf numFmtId="0" fontId="22" fillId="0" borderId="0" xfId="0" applyFont="1"/>
    <xf numFmtId="0" fontId="23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23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topLeftCell="A4" workbookViewId="0">
      <selection activeCell="J15" sqref="J15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5.75" customHeight="1" x14ac:dyDescent="0.25">
      <c r="F2" s="4"/>
      <c r="G2" s="4"/>
      <c r="H2" s="4"/>
      <c r="V2" s="5" t="s">
        <v>1</v>
      </c>
    </row>
    <row r="3" spans="1:22" s="6" customFormat="1" ht="45" customHeight="1" x14ac:dyDescent="0.25">
      <c r="S3" s="51" t="s">
        <v>37</v>
      </c>
      <c r="T3" s="51"/>
      <c r="U3" s="51"/>
      <c r="V3" s="51"/>
    </row>
    <row r="4" spans="1:22" ht="15.75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5.75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71" t="s">
        <v>5</v>
      </c>
      <c r="B8" s="71"/>
      <c r="C8" s="71"/>
      <c r="D8" s="71"/>
      <c r="E8" s="72">
        <f>SUMIF(V15,"&gt;0")</f>
        <v>130768</v>
      </c>
      <c r="F8" s="72"/>
      <c r="G8" s="73" t="s">
        <v>6</v>
      </c>
      <c r="H8" s="73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64" t="s">
        <v>9</v>
      </c>
      <c r="B10" s="64" t="s">
        <v>34</v>
      </c>
      <c r="C10" s="64" t="s">
        <v>35</v>
      </c>
      <c r="D10" s="64"/>
      <c r="E10" s="66" t="s">
        <v>10</v>
      </c>
      <c r="F10" s="66"/>
      <c r="G10" s="66" t="s">
        <v>11</v>
      </c>
      <c r="H10" s="66"/>
      <c r="I10" s="66" t="s">
        <v>12</v>
      </c>
      <c r="J10" s="66"/>
      <c r="K10" s="66" t="s">
        <v>13</v>
      </c>
      <c r="L10" s="66"/>
      <c r="M10" s="66" t="s">
        <v>14</v>
      </c>
      <c r="N10" s="66"/>
      <c r="O10" s="66" t="s">
        <v>15</v>
      </c>
      <c r="P10" s="66"/>
      <c r="Q10" s="65" t="s">
        <v>16</v>
      </c>
      <c r="R10" s="64" t="s">
        <v>17</v>
      </c>
      <c r="S10" s="64" t="s">
        <v>18</v>
      </c>
      <c r="T10" s="64" t="s">
        <v>19</v>
      </c>
      <c r="U10" s="64" t="s">
        <v>20</v>
      </c>
      <c r="V10" s="65" t="s">
        <v>21</v>
      </c>
    </row>
    <row r="11" spans="1:22" ht="27" customHeight="1" x14ac:dyDescent="0.25">
      <c r="A11" s="64"/>
      <c r="B11" s="64"/>
      <c r="C11" s="64"/>
      <c r="D11" s="64"/>
      <c r="E11" s="67" t="s">
        <v>44</v>
      </c>
      <c r="F11" s="68"/>
      <c r="G11" s="67" t="s">
        <v>42</v>
      </c>
      <c r="H11" s="68"/>
      <c r="I11" s="67" t="s">
        <v>45</v>
      </c>
      <c r="J11" s="68"/>
      <c r="K11" s="68"/>
      <c r="L11" s="68"/>
      <c r="M11" s="68"/>
      <c r="N11" s="68"/>
      <c r="O11" s="68"/>
      <c r="P11" s="68"/>
      <c r="Q11" s="65"/>
      <c r="R11" s="64"/>
      <c r="S11" s="64"/>
      <c r="T11" s="64"/>
      <c r="U11" s="64"/>
      <c r="V11" s="65"/>
    </row>
    <row r="12" spans="1:22" ht="27" customHeight="1" x14ac:dyDescent="0.25">
      <c r="A12" s="64"/>
      <c r="B12" s="64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5"/>
      <c r="R12" s="64"/>
      <c r="S12" s="64"/>
      <c r="T12" s="64"/>
      <c r="U12" s="64"/>
      <c r="V12" s="65"/>
    </row>
    <row r="13" spans="1:22" ht="27" customHeight="1" x14ac:dyDescent="0.25">
      <c r="A13" s="47">
        <v>1</v>
      </c>
      <c r="B13" s="49" t="s">
        <v>40</v>
      </c>
      <c r="C13" s="38" t="s">
        <v>36</v>
      </c>
      <c r="D13" s="20">
        <v>400</v>
      </c>
      <c r="E13" s="40">
        <v>45</v>
      </c>
      <c r="F13" s="21">
        <f t="shared" ref="F13" si="0">E13*D13</f>
        <v>18000</v>
      </c>
      <c r="G13" s="41">
        <v>38</v>
      </c>
      <c r="H13" s="22">
        <f t="shared" ref="H13" si="1">G13*D13</f>
        <v>15200</v>
      </c>
      <c r="I13" s="40">
        <v>48</v>
      </c>
      <c r="J13" s="22">
        <f t="shared" ref="J13" si="2">I13*D13</f>
        <v>19200</v>
      </c>
      <c r="K13" s="23"/>
      <c r="L13" s="21"/>
      <c r="M13" s="21"/>
      <c r="N13" s="21"/>
      <c r="O13" s="21"/>
      <c r="P13" s="22"/>
      <c r="Q13" s="21">
        <f>ROUND(AVERAGE(E13,G13,I13,K13,M13),2)</f>
        <v>43.67</v>
      </c>
      <c r="R13" s="24">
        <f t="shared" ref="R13" si="3">COUNTA(E13,G13,I13,K13,M13)</f>
        <v>3</v>
      </c>
      <c r="S13" s="24">
        <f t="shared" ref="S13" si="4">SQRT((IF(E13&gt;0,POWER(E13-Q13,2),0)+IF(G13&gt;0,POWER(G13-Q13,2),0)+IF(I13&gt;0,POWER(I13-Q13,2),0)+IF(K13&gt;0,POWER(K13-Q13,2),0)+IF(M13&gt;0,POWER(M13-Q13,2),0))/(R13-1))</f>
        <v>5.1316030633711334</v>
      </c>
      <c r="T13" s="25">
        <f t="shared" ref="T13" si="5">S13/Q13*100</f>
        <v>11.750865727893595</v>
      </c>
      <c r="U13" s="25" t="str">
        <f>IF(T13&lt;33,$U$8,$U$9)</f>
        <v>ОДН</v>
      </c>
      <c r="V13" s="26">
        <f t="shared" ref="V13" si="6">D13*Q13</f>
        <v>17468</v>
      </c>
    </row>
    <row r="14" spans="1:22" ht="26.25" customHeight="1" x14ac:dyDescent="0.25">
      <c r="A14" s="48">
        <v>2</v>
      </c>
      <c r="B14" s="39" t="s">
        <v>41</v>
      </c>
      <c r="C14" s="38" t="s">
        <v>36</v>
      </c>
      <c r="D14" s="20">
        <v>1100</v>
      </c>
      <c r="E14" s="40">
        <v>110</v>
      </c>
      <c r="F14" s="21">
        <v>110</v>
      </c>
      <c r="G14" s="41">
        <v>110</v>
      </c>
      <c r="H14" s="22">
        <f t="shared" ref="H14" si="7">G14*D14</f>
        <v>121000</v>
      </c>
      <c r="I14" s="40">
        <v>89</v>
      </c>
      <c r="J14" s="22">
        <f t="shared" ref="J14" si="8">I14*D14</f>
        <v>97900</v>
      </c>
      <c r="K14" s="23"/>
      <c r="L14" s="21"/>
      <c r="M14" s="21"/>
      <c r="N14" s="21"/>
      <c r="O14" s="21"/>
      <c r="P14" s="22"/>
      <c r="Q14" s="21">
        <f>ROUND(AVERAGE(E14,G14,I14,K14,M14),2)</f>
        <v>103</v>
      </c>
      <c r="R14" s="24">
        <f t="shared" ref="R14" si="9">COUNTA(E14,G14,I14,K14,M14)</f>
        <v>3</v>
      </c>
      <c r="S14" s="24">
        <f t="shared" ref="S14" si="10">SQRT((IF(E14&gt;0,POWER(E14-Q14,2),0)+IF(G14&gt;0,POWER(G14-Q14,2),0)+IF(I14&gt;0,POWER(I14-Q14,2),0)+IF(K14&gt;0,POWER(K14-Q14,2),0)+IF(M14&gt;0,POWER(M14-Q14,2),0))/(R14-1))</f>
        <v>12.124355652982141</v>
      </c>
      <c r="T14" s="25">
        <f t="shared" ref="T14" si="11">S14/Q14*100</f>
        <v>11.771219080565185</v>
      </c>
      <c r="U14" s="25" t="str">
        <f>IF(T14&lt;33,$U$8,$U$9)</f>
        <v>ОДН</v>
      </c>
      <c r="V14" s="26">
        <f t="shared" ref="V14" si="12">D14*Q14</f>
        <v>113300</v>
      </c>
    </row>
    <row r="15" spans="1:22" s="27" customFormat="1" ht="26.25" customHeight="1" x14ac:dyDescent="0.25">
      <c r="A15" s="57" t="s">
        <v>26</v>
      </c>
      <c r="B15" s="57"/>
      <c r="C15" s="2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>
        <f>SUM(V13:V14)</f>
        <v>130768</v>
      </c>
    </row>
    <row r="16" spans="1:22" s="32" customFormat="1" x14ac:dyDescent="0.25">
      <c r="A16" s="33"/>
      <c r="S16" s="34"/>
    </row>
    <row r="17" spans="1:22" x14ac:dyDescent="0.25">
      <c r="A17" s="58" t="s">
        <v>27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</row>
    <row r="18" spans="1:22" ht="34.5" customHeight="1" x14ac:dyDescent="0.25">
      <c r="A18" s="61" t="s">
        <v>33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100.5" customHeight="1" x14ac:dyDescent="0.25">
      <c r="A19" s="54" t="s">
        <v>28</v>
      </c>
      <c r="B19" s="55"/>
      <c r="C19" s="56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ht="57.75" customHeight="1" x14ac:dyDescent="0.25">
      <c r="A20" s="54" t="s">
        <v>30</v>
      </c>
      <c r="B20" s="55"/>
      <c r="C20" s="56" t="s">
        <v>31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ht="44.25" customHeight="1" x14ac:dyDescent="0.25">
      <c r="A21" s="54" t="s">
        <v>18</v>
      </c>
      <c r="B21" s="55"/>
      <c r="C21" s="56" t="s">
        <v>32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.75" x14ac:dyDescent="0.25">
      <c r="B23" s="50" t="s">
        <v>43</v>
      </c>
      <c r="C23" s="50"/>
      <c r="D23" s="50"/>
      <c r="E23" s="50"/>
      <c r="F23" s="50"/>
      <c r="G23" s="42"/>
      <c r="H23" s="42"/>
      <c r="I23" s="42"/>
      <c r="J23" s="42"/>
      <c r="K23" s="43"/>
      <c r="L23" s="43"/>
      <c r="M23" s="43"/>
      <c r="N23" s="43"/>
      <c r="O23" s="43"/>
      <c r="P23" s="36"/>
      <c r="Q23" s="36"/>
      <c r="R23" s="37"/>
      <c r="S23" s="36"/>
      <c r="T23" s="36"/>
      <c r="U23" s="36"/>
      <c r="V23" s="36"/>
    </row>
    <row r="24" spans="1:22" ht="15.75" x14ac:dyDescent="0.25">
      <c r="B24" s="52" t="s">
        <v>38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22" ht="15.75" x14ac:dyDescent="0.25">
      <c r="B25" s="53"/>
      <c r="C25" s="53"/>
      <c r="D25" s="44"/>
      <c r="E25" s="44"/>
      <c r="F25" s="44"/>
      <c r="G25" s="44"/>
      <c r="H25" s="44"/>
      <c r="I25" s="44"/>
      <c r="J25" s="45"/>
      <c r="K25" s="53"/>
      <c r="L25" s="53"/>
      <c r="M25" s="45"/>
      <c r="N25" s="45"/>
      <c r="O25" s="45"/>
    </row>
    <row r="26" spans="1:22" ht="15.75" x14ac:dyDescent="0.25">
      <c r="B26" s="50" t="s">
        <v>39</v>
      </c>
      <c r="C26" s="50"/>
      <c r="D26" s="50"/>
      <c r="E26" s="50"/>
      <c r="F26" s="50"/>
      <c r="G26" s="50"/>
      <c r="H26" s="50"/>
      <c r="I26" s="46"/>
      <c r="J26" s="43"/>
      <c r="K26" s="43"/>
      <c r="L26" s="43"/>
      <c r="M26" s="43"/>
      <c r="N26" s="43"/>
      <c r="O26" s="43"/>
    </row>
  </sheetData>
  <mergeCells count="42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B26:H26"/>
    <mergeCell ref="S3:V3"/>
    <mergeCell ref="B23:F23"/>
    <mergeCell ref="B24:O24"/>
    <mergeCell ref="B25:C25"/>
    <mergeCell ref="K25:L25"/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  <mergeCell ref="R10:R12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 Windows</cp:lastModifiedBy>
  <cp:revision>3</cp:revision>
  <cp:lastPrinted>2025-02-10T06:40:49Z</cp:lastPrinted>
  <dcterms:created xsi:type="dcterms:W3CDTF">2021-01-18T05:46:41Z</dcterms:created>
  <dcterms:modified xsi:type="dcterms:W3CDTF">2025-04-25T06:23:44Z</dcterms:modified>
</cp:coreProperties>
</file>