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ЭМ, 302 ТЗ сварщик 2025 - Белов, Шестаков\Инструмент\"/>
    </mc:Choice>
  </mc:AlternateContent>
  <bookViews>
    <workbookView xWindow="-105" yWindow="-105" windowWidth="23250" windowHeight="12570"/>
  </bookViews>
  <sheets>
    <sheet name="Обоснование НМЦД" sheetId="1" r:id="rId1"/>
  </sheets>
  <definedNames>
    <definedName name="_xlnm.Print_Area" localSheetId="0">'Обоснование НМЦД'!$A$1:$V$28</definedName>
  </definedNames>
  <calcPr calcId="162913"/>
</workbook>
</file>

<file path=xl/calcChain.xml><?xml version="1.0" encoding="utf-8"?>
<calcChain xmlns="http://schemas.openxmlformats.org/spreadsheetml/2006/main">
  <c r="F14" i="1" l="1"/>
  <c r="H14" i="1"/>
  <c r="J14" i="1"/>
  <c r="Q14" i="1"/>
  <c r="V14" i="1" s="1"/>
  <c r="R14" i="1"/>
  <c r="F15" i="1"/>
  <c r="H15" i="1"/>
  <c r="J15" i="1"/>
  <c r="Q15" i="1"/>
  <c r="R15" i="1"/>
  <c r="V15" i="1"/>
  <c r="F16" i="1"/>
  <c r="H16" i="1"/>
  <c r="J16" i="1"/>
  <c r="Q16" i="1"/>
  <c r="V16" i="1" s="1"/>
  <c r="R16" i="1"/>
  <c r="F17" i="1"/>
  <c r="H17" i="1"/>
  <c r="J17" i="1"/>
  <c r="Q17" i="1"/>
  <c r="R17" i="1"/>
  <c r="V17" i="1"/>
  <c r="F18" i="1"/>
  <c r="H18" i="1"/>
  <c r="J18" i="1"/>
  <c r="Q18" i="1"/>
  <c r="V18" i="1" s="1"/>
  <c r="R18" i="1"/>
  <c r="F19" i="1"/>
  <c r="H19" i="1"/>
  <c r="J19" i="1"/>
  <c r="Q19" i="1"/>
  <c r="V19" i="1" s="1"/>
  <c r="R19" i="1"/>
  <c r="F20" i="1"/>
  <c r="H20" i="1"/>
  <c r="J20" i="1"/>
  <c r="Q20" i="1"/>
  <c r="V20" i="1" s="1"/>
  <c r="R20" i="1"/>
  <c r="F21" i="1"/>
  <c r="H21" i="1"/>
  <c r="J21" i="1"/>
  <c r="Q21" i="1"/>
  <c r="V21" i="1" s="1"/>
  <c r="R21" i="1"/>
  <c r="R13" i="1"/>
  <c r="Q13" i="1"/>
  <c r="V13" i="1" s="1"/>
  <c r="J13" i="1"/>
  <c r="H13" i="1"/>
  <c r="F13" i="1"/>
  <c r="V22" i="1" l="1"/>
  <c r="S18" i="1"/>
  <c r="T18" i="1" s="1"/>
  <c r="U18" i="1" s="1"/>
  <c r="S17" i="1"/>
  <c r="T17" i="1" s="1"/>
  <c r="U17" i="1" s="1"/>
  <c r="S21" i="1"/>
  <c r="T21" i="1" s="1"/>
  <c r="U21" i="1" s="1"/>
  <c r="S20" i="1"/>
  <c r="T20" i="1" s="1"/>
  <c r="U20" i="1" s="1"/>
  <c r="S19" i="1"/>
  <c r="T19" i="1" s="1"/>
  <c r="U19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E8" i="1" l="1"/>
</calcChain>
</file>

<file path=xl/sharedStrings.xml><?xml version="1.0" encoding="utf-8"?>
<sst xmlns="http://schemas.openxmlformats.org/spreadsheetml/2006/main" count="68" uniqueCount="50">
  <si>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</si>
  <si>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</si>
  <si>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</si>
  <si>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</si>
  <si>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</si>
  <si>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</si>
  <si>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</si>
  <si>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</si>
  <si>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</si>
  <si>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</si>
  <si>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</si>
  <si>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</si>
  <si>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</si>
  <si>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</si>
  <si>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</si>
  <si>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</si>
  <si>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</si>
  <si>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</si>
  <si>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</si>
  <si>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</si>
  <si>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</si>
  <si>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</si>
  <si>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</si>
  <si>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</si>
  <si>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</si>
  <si>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</si>
  <si>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</si>
  <si>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</si>
  <si>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</si>
  <si>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</si>
  <si>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</si>
  <si>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</si>
  <si>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</si>
  <si>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</si>
  <si>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</si>
  <si>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</si>
  <si>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 xml:space="preserve">Молоток слесарный </t>
  </si>
  <si>
    <t xml:space="preserve">Зубило слесарное </t>
  </si>
  <si>
    <t>Угловая линейка</t>
  </si>
  <si>
    <t xml:space="preserve">УШС (универсальный шаблон сварщика) № 3 </t>
  </si>
  <si>
    <t>УШС (универсальный шаблон сварщика) № 2</t>
  </si>
  <si>
    <t>Набор для визуального и измерительного контроля ВИК.</t>
  </si>
  <si>
    <t xml:space="preserve">Набор ключей </t>
  </si>
  <si>
    <t xml:space="preserve">Набор отверток </t>
  </si>
  <si>
    <t>Клеммы (цифровые) 6 мм</t>
  </si>
  <si>
    <t>шт.</t>
  </si>
  <si>
    <t>набор</t>
  </si>
  <si>
    <t>№010 от 03.04.2025</t>
  </si>
  <si>
    <t>№0304/01 от 03.04.2025</t>
  </si>
  <si>
    <t>№03-05 от 03,04.2025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</si>
</sst>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165" fontId="9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165" fontId="12" fillId="0" borderId="0" xfId="0" applyNumberFormat="1" applyFont="1" applyAlignment="1">
      <alignment horizontal="right" vertical="top" wrapText="1"/>
    </xf>
    <xf numFmtId="0" fontId="13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shrinkToFit="1"/>
    </xf>
    <xf numFmtId="4" fontId="13" fillId="4" borderId="1" xfId="0" applyNumberFormat="1" applyFont="1" applyFill="1" applyBorder="1" applyAlignment="1">
      <alignment horizontal="right" vertical="top" shrinkToFi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top" shrinkToFit="1"/>
    </xf>
    <xf numFmtId="0" fontId="13" fillId="4" borderId="1" xfId="0" applyFont="1" applyFill="1" applyBorder="1" applyAlignment="1">
      <alignment horizontal="center" vertical="top" shrinkToFit="1"/>
    </xf>
    <xf numFmtId="4" fontId="16" fillId="0" borderId="1" xfId="0" applyNumberFormat="1" applyFont="1" applyBorder="1" applyAlignment="1">
      <alignment horizontal="right" vertical="top" shrinkToFit="1"/>
    </xf>
    <xf numFmtId="0" fontId="16" fillId="0" borderId="0" xfId="0" applyFont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4" fontId="17" fillId="0" borderId="1" xfId="0" applyNumberFormat="1" applyFont="1" applyBorder="1" applyAlignment="1">
      <alignment vertical="top" wrapText="1"/>
    </xf>
    <xf numFmtId="0" fontId="2" fillId="0" borderId="0" xfId="0" applyFont="1"/>
    <xf numFmtId="0" fontId="18" fillId="0" borderId="0" xfId="0" applyFont="1"/>
    <xf numFmtId="0" fontId="3" fillId="0" borderId="0" xfId="0" applyFont="1" applyAlignment="1">
      <alignment horizontal="right"/>
    </xf>
    <xf numFmtId="0" fontId="19" fillId="0" borderId="0" xfId="0" applyFont="1" applyAlignment="1">
      <alignment horizontal="justify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166" fontId="19" fillId="0" borderId="0" xfId="0" applyNumberFormat="1" applyFont="1" applyAlignment="1">
      <alignment vertical="top" wrapText="1"/>
    </xf>
    <xf numFmtId="4" fontId="19" fillId="0" borderId="0" xfId="0" applyNumberFormat="1" applyFont="1" applyAlignment="1">
      <alignment vertical="top" wrapText="1"/>
    </xf>
    <xf numFmtId="4" fontId="13" fillId="5" borderId="1" xfId="0" applyNumberFormat="1" applyFont="1" applyFill="1" applyBorder="1" applyAlignment="1">
      <alignment horizontal="right" vertical="top" wrapText="1"/>
    </xf>
    <xf numFmtId="4" fontId="13" fillId="5" borderId="1" xfId="0" applyNumberFormat="1" applyFont="1" applyFill="1" applyBorder="1" applyAlignment="1">
      <alignment horizontal="right" vertical="top" shrinkToFi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  <xf numFmtId="165" fontId="10" fillId="3" borderId="0" xfId="0" applyNumberFormat="1" applyFont="1" applyFill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justify" vertical="top" wrapText="1"/>
    </xf>
    <xf numFmtId="0" fontId="19" fillId="0" borderId="3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9" fillId="4" borderId="2" xfId="0" applyFont="1" applyFill="1" applyBorder="1" applyAlignment="1">
      <alignment horizontal="justify" vertical="top" wrapText="1"/>
    </xf>
    <xf numFmtId="0" fontId="19" fillId="4" borderId="4" xfId="0" applyFont="1" applyFill="1" applyBorder="1" applyAlignment="1">
      <alignment horizontal="justify" vertical="top" wrapText="1"/>
    </xf>
    <xf numFmtId="0" fontId="19" fillId="4" borderId="3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25</xdr:row>
      <xdr:rowOff>998367</xdr:rowOff>
    </xdr:from>
    <xdr:to>
      <xdr:col>3</xdr:col>
      <xdr:colOff>228600</xdr:colOff>
      <xdr:row>25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26</xdr:row>
      <xdr:rowOff>422036</xdr:rowOff>
    </xdr:from>
    <xdr:to>
      <xdr:col>5</xdr:col>
      <xdr:colOff>9</xdr:colOff>
      <xdr:row>27</xdr:row>
      <xdr:rowOff>3809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85" zoomScaleNormal="85" workbookViewId="0">
      <selection activeCell="B17" sqref="B17"/>
    </sheetView>
  </sheetViews>
  <sheetFormatPr defaultRowHeight="15" x14ac:dyDescent="0.25"/>
  <cols>
    <col min="1" max="1" width="4.5703125" style="1" customWidth="1"/>
    <col min="2" max="2" width="25.7109375" style="1" customWidth="1"/>
    <col min="3" max="4" width="7.140625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15.75" x14ac:dyDescent="0.25">
      <c r="A5" s="48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15.75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50" t="s">
        <v>5</v>
      </c>
      <c r="B8" s="50"/>
      <c r="C8" s="50"/>
      <c r="D8" s="50"/>
      <c r="E8" s="51">
        <f>SUMIF(V22,"&gt;0")</f>
        <v>69511.02</v>
      </c>
      <c r="F8" s="51"/>
      <c r="G8" s="52" t="s">
        <v>6</v>
      </c>
      <c r="H8" s="52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3" t="s">
        <v>9</v>
      </c>
      <c r="B10" s="53" t="s">
        <v>34</v>
      </c>
      <c r="C10" s="53" t="s">
        <v>35</v>
      </c>
      <c r="D10" s="53"/>
      <c r="E10" s="54" t="s">
        <v>10</v>
      </c>
      <c r="F10" s="54"/>
      <c r="G10" s="54" t="s">
        <v>11</v>
      </c>
      <c r="H10" s="54"/>
      <c r="I10" s="54" t="s">
        <v>12</v>
      </c>
      <c r="J10" s="54"/>
      <c r="K10" s="54" t="s">
        <v>13</v>
      </c>
      <c r="L10" s="54"/>
      <c r="M10" s="54" t="s">
        <v>14</v>
      </c>
      <c r="N10" s="54"/>
      <c r="O10" s="54" t="s">
        <v>15</v>
      </c>
      <c r="P10" s="54"/>
      <c r="Q10" s="56" t="s">
        <v>16</v>
      </c>
      <c r="R10" s="53" t="s">
        <v>17</v>
      </c>
      <c r="S10" s="53" t="s">
        <v>18</v>
      </c>
      <c r="T10" s="53" t="s">
        <v>19</v>
      </c>
      <c r="U10" s="53" t="s">
        <v>20</v>
      </c>
      <c r="V10" s="56" t="s">
        <v>21</v>
      </c>
    </row>
    <row r="11" spans="1:22" ht="27" customHeight="1" x14ac:dyDescent="0.25">
      <c r="A11" s="53"/>
      <c r="B11" s="53"/>
      <c r="C11" s="53"/>
      <c r="D11" s="53"/>
      <c r="E11" s="55" t="s">
        <v>48</v>
      </c>
      <c r="F11" s="55"/>
      <c r="G11" s="55" t="s">
        <v>47</v>
      </c>
      <c r="H11" s="55"/>
      <c r="I11" s="55" t="s">
        <v>49</v>
      </c>
      <c r="J11" s="55"/>
      <c r="K11" s="55"/>
      <c r="L11" s="55"/>
      <c r="M11" s="55"/>
      <c r="N11" s="55"/>
      <c r="O11" s="55"/>
      <c r="P11" s="55"/>
      <c r="Q11" s="56"/>
      <c r="R11" s="53"/>
      <c r="S11" s="53"/>
      <c r="T11" s="53"/>
      <c r="U11" s="53"/>
      <c r="V11" s="56"/>
    </row>
    <row r="12" spans="1:22" ht="27" customHeight="1" x14ac:dyDescent="0.25">
      <c r="A12" s="53"/>
      <c r="B12" s="53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6"/>
      <c r="R12" s="53"/>
      <c r="S12" s="53"/>
      <c r="T12" s="53"/>
      <c r="U12" s="53"/>
      <c r="V12" s="56"/>
    </row>
    <row r="13" spans="1:22" ht="27" customHeight="1" x14ac:dyDescent="0.25">
      <c r="A13" s="44">
        <v>1</v>
      </c>
      <c r="B13" s="46" t="s">
        <v>36</v>
      </c>
      <c r="C13" s="45" t="s">
        <v>45</v>
      </c>
      <c r="D13" s="20">
        <v>5</v>
      </c>
      <c r="E13" s="42">
        <v>635</v>
      </c>
      <c r="F13" s="43">
        <f t="shared" ref="F13" si="0">E13*D13</f>
        <v>3175</v>
      </c>
      <c r="G13" s="21">
        <v>658</v>
      </c>
      <c r="H13" s="23">
        <f t="shared" ref="H13" si="1">G13*D13</f>
        <v>3290</v>
      </c>
      <c r="I13" s="21">
        <v>682</v>
      </c>
      <c r="J13" s="43">
        <f t="shared" ref="J13" si="2">I13*D13</f>
        <v>3410</v>
      </c>
      <c r="K13" s="24"/>
      <c r="L13" s="22"/>
      <c r="M13" s="22"/>
      <c r="N13" s="22"/>
      <c r="O13" s="22"/>
      <c r="P13" s="23"/>
      <c r="Q13" s="22">
        <f>ROUND(AVERAGE(E13,G13,I13,K13,M13),2)</f>
        <v>658.33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23.501773337346272</v>
      </c>
      <c r="T13" s="26">
        <f>S13/Q13*100</f>
        <v>3.5699076963447309</v>
      </c>
      <c r="U13" s="26" t="str">
        <f t="shared" ref="U13" si="4">IF(T13&lt;33,$U$8,$U$9)</f>
        <v>ОДН</v>
      </c>
      <c r="V13" s="27">
        <f>D13*Q13</f>
        <v>3291.65</v>
      </c>
    </row>
    <row r="14" spans="1:22" ht="27" customHeight="1" x14ac:dyDescent="0.25">
      <c r="A14" s="44">
        <v>2</v>
      </c>
      <c r="B14" s="46" t="s">
        <v>37</v>
      </c>
      <c r="C14" s="45" t="s">
        <v>45</v>
      </c>
      <c r="D14" s="20">
        <v>5</v>
      </c>
      <c r="E14" s="42">
        <v>572</v>
      </c>
      <c r="F14" s="43">
        <f t="shared" ref="F14:F21" si="5">E14*D14</f>
        <v>2860</v>
      </c>
      <c r="G14" s="21">
        <v>594</v>
      </c>
      <c r="H14" s="23">
        <f t="shared" ref="H14:H21" si="6">G14*D14</f>
        <v>2970</v>
      </c>
      <c r="I14" s="21">
        <v>616</v>
      </c>
      <c r="J14" s="43">
        <f t="shared" ref="J14:J21" si="7">I14*D14</f>
        <v>3080</v>
      </c>
      <c r="K14" s="24"/>
      <c r="L14" s="22"/>
      <c r="M14" s="22"/>
      <c r="N14" s="22"/>
      <c r="O14" s="22"/>
      <c r="P14" s="23"/>
      <c r="Q14" s="22">
        <f t="shared" ref="Q14:Q21" si="8">ROUND(AVERAGE(E14,G14,I14,K14,M14),2)</f>
        <v>594</v>
      </c>
      <c r="R14" s="25">
        <f t="shared" ref="R14:R21" si="9">COUNTA(E14,G14,I14,K14,M14)</f>
        <v>3</v>
      </c>
      <c r="S14" s="25">
        <f t="shared" ref="S14:S21" si="10">SQRT((IF(E14&gt;0,POWER(E14-Q14,2),0)+IF(G14&gt;0,POWER(G14-Q14,2),0)+IF(I14&gt;0,POWER(I14-Q14,2),0)+IF(K14&gt;0,POWER(K14-Q14,2),0)+IF(M14&gt;0,POWER(M14-Q14,2),0))/(R14-1))</f>
        <v>22</v>
      </c>
      <c r="T14" s="26">
        <f t="shared" ref="T14:T21" si="11">S14/Q14*100</f>
        <v>3.7037037037037033</v>
      </c>
      <c r="U14" s="26" t="str">
        <f t="shared" ref="U14:U21" si="12">IF(T14&lt;33,$U$8,$U$9)</f>
        <v>ОДН</v>
      </c>
      <c r="V14" s="27">
        <f>D14*Q14</f>
        <v>2970</v>
      </c>
    </row>
    <row r="15" spans="1:22" ht="27" customHeight="1" x14ac:dyDescent="0.25">
      <c r="A15" s="44">
        <v>3</v>
      </c>
      <c r="B15" s="46" t="s">
        <v>38</v>
      </c>
      <c r="C15" s="45" t="s">
        <v>45</v>
      </c>
      <c r="D15" s="20">
        <v>5</v>
      </c>
      <c r="E15" s="42">
        <v>390</v>
      </c>
      <c r="F15" s="43">
        <f t="shared" si="5"/>
        <v>1950</v>
      </c>
      <c r="G15" s="21">
        <v>405</v>
      </c>
      <c r="H15" s="23">
        <f t="shared" si="6"/>
        <v>2025</v>
      </c>
      <c r="I15" s="21">
        <v>420</v>
      </c>
      <c r="J15" s="43">
        <f t="shared" si="7"/>
        <v>2100</v>
      </c>
      <c r="K15" s="24"/>
      <c r="L15" s="22"/>
      <c r="M15" s="22"/>
      <c r="N15" s="22"/>
      <c r="O15" s="22"/>
      <c r="P15" s="23"/>
      <c r="Q15" s="22">
        <f t="shared" si="8"/>
        <v>405</v>
      </c>
      <c r="R15" s="25">
        <f t="shared" si="9"/>
        <v>3</v>
      </c>
      <c r="S15" s="25">
        <f t="shared" si="10"/>
        <v>15</v>
      </c>
      <c r="T15" s="26">
        <f t="shared" si="11"/>
        <v>3.7037037037037033</v>
      </c>
      <c r="U15" s="26" t="str">
        <f t="shared" si="12"/>
        <v>ОДН</v>
      </c>
      <c r="V15" s="27">
        <f t="shared" ref="V15:V21" si="13">D15*Q15</f>
        <v>2025</v>
      </c>
    </row>
    <row r="16" spans="1:22" ht="27" customHeight="1" x14ac:dyDescent="0.25">
      <c r="A16" s="44">
        <v>4</v>
      </c>
      <c r="B16" s="46" t="s">
        <v>39</v>
      </c>
      <c r="C16" s="45" t="s">
        <v>45</v>
      </c>
      <c r="D16" s="20">
        <v>5</v>
      </c>
      <c r="E16" s="42">
        <v>2925</v>
      </c>
      <c r="F16" s="43">
        <f t="shared" si="5"/>
        <v>14625</v>
      </c>
      <c r="G16" s="21">
        <v>3038</v>
      </c>
      <c r="H16" s="23">
        <f t="shared" si="6"/>
        <v>15190</v>
      </c>
      <c r="I16" s="21">
        <v>3150</v>
      </c>
      <c r="J16" s="43">
        <f t="shared" si="7"/>
        <v>15750</v>
      </c>
      <c r="K16" s="24"/>
      <c r="L16" s="22"/>
      <c r="M16" s="22"/>
      <c r="N16" s="22"/>
      <c r="O16" s="22"/>
      <c r="P16" s="23"/>
      <c r="Q16" s="22">
        <f t="shared" si="8"/>
        <v>3037.67</v>
      </c>
      <c r="R16" s="25">
        <f t="shared" si="9"/>
        <v>3</v>
      </c>
      <c r="S16" s="25">
        <f t="shared" si="10"/>
        <v>112.50037044383454</v>
      </c>
      <c r="T16" s="26">
        <f t="shared" si="11"/>
        <v>3.7035086248287183</v>
      </c>
      <c r="U16" s="26" t="str">
        <f t="shared" si="12"/>
        <v>ОДН</v>
      </c>
      <c r="V16" s="27">
        <f t="shared" si="13"/>
        <v>15188.35</v>
      </c>
    </row>
    <row r="17" spans="1:22" ht="27" customHeight="1" x14ac:dyDescent="0.25">
      <c r="A17" s="44">
        <v>5</v>
      </c>
      <c r="B17" s="46" t="s">
        <v>40</v>
      </c>
      <c r="C17" s="45" t="s">
        <v>45</v>
      </c>
      <c r="D17" s="20">
        <v>5</v>
      </c>
      <c r="E17" s="42">
        <v>1235</v>
      </c>
      <c r="F17" s="43">
        <f t="shared" si="5"/>
        <v>6175</v>
      </c>
      <c r="G17" s="21">
        <v>1283</v>
      </c>
      <c r="H17" s="23">
        <f t="shared" si="6"/>
        <v>6415</v>
      </c>
      <c r="I17" s="21">
        <v>1330</v>
      </c>
      <c r="J17" s="43">
        <f t="shared" si="7"/>
        <v>6650</v>
      </c>
      <c r="K17" s="24"/>
      <c r="L17" s="22"/>
      <c r="M17" s="22"/>
      <c r="N17" s="22"/>
      <c r="O17" s="22"/>
      <c r="P17" s="23"/>
      <c r="Q17" s="22">
        <f t="shared" si="8"/>
        <v>1282.67</v>
      </c>
      <c r="R17" s="25">
        <f t="shared" si="9"/>
        <v>3</v>
      </c>
      <c r="S17" s="25">
        <f t="shared" si="10"/>
        <v>47.500877360318306</v>
      </c>
      <c r="T17" s="26">
        <f t="shared" si="11"/>
        <v>3.7032812305829483</v>
      </c>
      <c r="U17" s="26" t="str">
        <f t="shared" si="12"/>
        <v>ОДН</v>
      </c>
      <c r="V17" s="27">
        <f t="shared" si="13"/>
        <v>6413.35</v>
      </c>
    </row>
    <row r="18" spans="1:22" ht="27" customHeight="1" x14ac:dyDescent="0.25">
      <c r="A18" s="44">
        <v>6</v>
      </c>
      <c r="B18" s="46" t="s">
        <v>41</v>
      </c>
      <c r="C18" s="45" t="s">
        <v>46</v>
      </c>
      <c r="D18" s="20">
        <v>1</v>
      </c>
      <c r="E18" s="42">
        <v>28470</v>
      </c>
      <c r="F18" s="43">
        <f t="shared" si="5"/>
        <v>28470</v>
      </c>
      <c r="G18" s="21">
        <v>29565</v>
      </c>
      <c r="H18" s="23">
        <f t="shared" si="6"/>
        <v>29565</v>
      </c>
      <c r="I18" s="21">
        <v>30660</v>
      </c>
      <c r="J18" s="43">
        <f t="shared" si="7"/>
        <v>30660</v>
      </c>
      <c r="K18" s="24"/>
      <c r="L18" s="22"/>
      <c r="M18" s="22"/>
      <c r="N18" s="22"/>
      <c r="O18" s="22"/>
      <c r="P18" s="23"/>
      <c r="Q18" s="22">
        <f t="shared" si="8"/>
        <v>29565</v>
      </c>
      <c r="R18" s="25">
        <f t="shared" si="9"/>
        <v>3</v>
      </c>
      <c r="S18" s="25">
        <f t="shared" si="10"/>
        <v>1095</v>
      </c>
      <c r="T18" s="26">
        <f t="shared" si="11"/>
        <v>3.7037037037037033</v>
      </c>
      <c r="U18" s="26" t="str">
        <f t="shared" si="12"/>
        <v>ОДН</v>
      </c>
      <c r="V18" s="27">
        <f>D18*Q18</f>
        <v>29565</v>
      </c>
    </row>
    <row r="19" spans="1:22" ht="27" customHeight="1" x14ac:dyDescent="0.25">
      <c r="A19" s="47">
        <v>7</v>
      </c>
      <c r="B19" s="46" t="s">
        <v>42</v>
      </c>
      <c r="C19" s="45" t="s">
        <v>46</v>
      </c>
      <c r="D19" s="20">
        <v>1</v>
      </c>
      <c r="E19" s="42">
        <v>2756</v>
      </c>
      <c r="F19" s="43">
        <f t="shared" si="5"/>
        <v>2756</v>
      </c>
      <c r="G19" s="21">
        <v>2862</v>
      </c>
      <c r="H19" s="23">
        <f t="shared" si="6"/>
        <v>2862</v>
      </c>
      <c r="I19" s="21">
        <v>2968</v>
      </c>
      <c r="J19" s="43">
        <f t="shared" si="7"/>
        <v>2968</v>
      </c>
      <c r="K19" s="24"/>
      <c r="L19" s="22"/>
      <c r="M19" s="22"/>
      <c r="N19" s="22"/>
      <c r="O19" s="22"/>
      <c r="P19" s="23"/>
      <c r="Q19" s="22">
        <f t="shared" si="8"/>
        <v>2862</v>
      </c>
      <c r="R19" s="25">
        <f t="shared" si="9"/>
        <v>3</v>
      </c>
      <c r="S19" s="25">
        <f t="shared" si="10"/>
        <v>106</v>
      </c>
      <c r="T19" s="26">
        <f t="shared" si="11"/>
        <v>3.7037037037037033</v>
      </c>
      <c r="U19" s="26" t="str">
        <f t="shared" si="12"/>
        <v>ОДН</v>
      </c>
      <c r="V19" s="27">
        <f t="shared" si="13"/>
        <v>2862</v>
      </c>
    </row>
    <row r="20" spans="1:22" ht="27" customHeight="1" x14ac:dyDescent="0.25">
      <c r="A20" s="47">
        <v>8</v>
      </c>
      <c r="B20" s="46" t="s">
        <v>43</v>
      </c>
      <c r="C20" s="45" t="s">
        <v>46</v>
      </c>
      <c r="D20" s="20">
        <v>1</v>
      </c>
      <c r="E20" s="42">
        <v>5850</v>
      </c>
      <c r="F20" s="43">
        <f t="shared" si="5"/>
        <v>5850</v>
      </c>
      <c r="G20" s="21">
        <v>6075</v>
      </c>
      <c r="H20" s="23">
        <f t="shared" si="6"/>
        <v>6075</v>
      </c>
      <c r="I20" s="21">
        <v>6300</v>
      </c>
      <c r="J20" s="43">
        <f t="shared" si="7"/>
        <v>6300</v>
      </c>
      <c r="K20" s="24"/>
      <c r="L20" s="22"/>
      <c r="M20" s="22"/>
      <c r="N20" s="22"/>
      <c r="O20" s="22"/>
      <c r="P20" s="23"/>
      <c r="Q20" s="22">
        <f t="shared" si="8"/>
        <v>6075</v>
      </c>
      <c r="R20" s="25">
        <f t="shared" si="9"/>
        <v>3</v>
      </c>
      <c r="S20" s="25">
        <f t="shared" si="10"/>
        <v>225</v>
      </c>
      <c r="T20" s="26">
        <f t="shared" si="11"/>
        <v>3.7037037037037033</v>
      </c>
      <c r="U20" s="26" t="str">
        <f t="shared" si="12"/>
        <v>ОДН</v>
      </c>
      <c r="V20" s="27">
        <f t="shared" si="13"/>
        <v>6075</v>
      </c>
    </row>
    <row r="21" spans="1:22" ht="27" customHeight="1" x14ac:dyDescent="0.25">
      <c r="A21" s="47">
        <v>9</v>
      </c>
      <c r="B21" s="46" t="s">
        <v>44</v>
      </c>
      <c r="C21" s="45" t="s">
        <v>46</v>
      </c>
      <c r="D21" s="20">
        <v>1</v>
      </c>
      <c r="E21" s="42">
        <v>1079</v>
      </c>
      <c r="F21" s="43">
        <f t="shared" si="5"/>
        <v>1079</v>
      </c>
      <c r="G21" s="21">
        <v>1121</v>
      </c>
      <c r="H21" s="23">
        <f t="shared" si="6"/>
        <v>1121</v>
      </c>
      <c r="I21" s="21">
        <v>1162</v>
      </c>
      <c r="J21" s="43">
        <f t="shared" si="7"/>
        <v>1162</v>
      </c>
      <c r="K21" s="24"/>
      <c r="L21" s="22"/>
      <c r="M21" s="22"/>
      <c r="N21" s="22"/>
      <c r="O21" s="22"/>
      <c r="P21" s="23"/>
      <c r="Q21" s="22">
        <f t="shared" si="8"/>
        <v>1120.67</v>
      </c>
      <c r="R21" s="25">
        <f t="shared" si="9"/>
        <v>3</v>
      </c>
      <c r="S21" s="25">
        <f t="shared" si="10"/>
        <v>41.501004204717745</v>
      </c>
      <c r="T21" s="26">
        <f t="shared" si="11"/>
        <v>3.7032314780191977</v>
      </c>
      <c r="U21" s="26" t="str">
        <f t="shared" si="12"/>
        <v>ОДН</v>
      </c>
      <c r="V21" s="27">
        <f t="shared" si="13"/>
        <v>1120.67</v>
      </c>
    </row>
    <row r="22" spans="1:22" s="28" customFormat="1" ht="27.75" customHeight="1" x14ac:dyDescent="0.25">
      <c r="A22" s="60" t="s">
        <v>26</v>
      </c>
      <c r="B22" s="60"/>
      <c r="C22" s="29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>
        <f>SUMIF(V13:V21,"&gt;0")</f>
        <v>69511.02</v>
      </c>
    </row>
    <row r="23" spans="1:22" s="33" customFormat="1" x14ac:dyDescent="0.25">
      <c r="A23" s="34"/>
      <c r="S23" s="35"/>
    </row>
    <row r="24" spans="1:22" x14ac:dyDescent="0.25">
      <c r="A24" s="61" t="s">
        <v>27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</row>
    <row r="25" spans="1:22" ht="52.5" customHeight="1" x14ac:dyDescent="0.25">
      <c r="A25" s="64" t="s">
        <v>33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6"/>
    </row>
    <row r="26" spans="1:22" ht="100.5" customHeight="1" x14ac:dyDescent="0.25">
      <c r="A26" s="57" t="s">
        <v>28</v>
      </c>
      <c r="B26" s="58"/>
      <c r="C26" s="59" t="s">
        <v>29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</row>
    <row r="27" spans="1:22" ht="57.75" customHeight="1" x14ac:dyDescent="0.25">
      <c r="A27" s="57" t="s">
        <v>30</v>
      </c>
      <c r="B27" s="58"/>
      <c r="C27" s="59" t="s">
        <v>31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</row>
    <row r="28" spans="1:22" ht="44.25" customHeight="1" x14ac:dyDescent="0.25">
      <c r="A28" s="57" t="s">
        <v>18</v>
      </c>
      <c r="B28" s="58"/>
      <c r="C28" s="59" t="s">
        <v>32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x14ac:dyDescent="0.25">
      <c r="B30" s="37"/>
      <c r="C30" s="37"/>
      <c r="D30" s="38"/>
      <c r="E30" s="39"/>
      <c r="F30" s="40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1"/>
      <c r="S30" s="39"/>
      <c r="T30" s="39"/>
      <c r="U30" s="39"/>
      <c r="V30" s="39"/>
    </row>
  </sheetData>
  <mergeCells count="36">
    <mergeCell ref="A27:B27"/>
    <mergeCell ref="C27:V27"/>
    <mergeCell ref="A28:B28"/>
    <mergeCell ref="C28:V28"/>
    <mergeCell ref="A22:B22"/>
    <mergeCell ref="A24:V24"/>
    <mergeCell ref="A25:V25"/>
    <mergeCell ref="A26:B26"/>
    <mergeCell ref="C26:V26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6" firstPageNumber="2147483648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НМЦД</vt:lpstr>
      <vt:lpstr>'Обоснование НМЦД'!Область_печати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1</cp:lastModifiedBy>
  <cp:revision>3</cp:revision>
  <cp:lastPrinted>2025-04-15T04:07:45Z</cp:lastPrinted>
  <dcterms:created xsi:type="dcterms:W3CDTF">2021-01-18T05:46:41Z</dcterms:created>
  <dcterms:modified xsi:type="dcterms:W3CDTF">2025-04-15T04:08:15Z</dcterms:modified>
</cp:coreProperties>
</file>