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PPP\Downloads\"/>
    </mc:Choice>
  </mc:AlternateContent>
  <xr:revisionPtr revIDLastSave="0" documentId="13_ncr:1_{665012AC-66E9-4546-A90E-75DA745B2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1" r:id="rId1"/>
    <sheet name="Лист1" sheetId="2" r:id="rId2"/>
  </sheets>
  <calcPr calcId="181029"/>
</workbook>
</file>

<file path=xl/calcChain.xml><?xml version="1.0" encoding="utf-8"?>
<calcChain xmlns="http://schemas.openxmlformats.org/spreadsheetml/2006/main">
  <c r="F14" i="1" l="1"/>
  <c r="H14" i="1"/>
  <c r="J14" i="1"/>
  <c r="Q14" i="1"/>
  <c r="V14" i="1" s="1"/>
  <c r="R14" i="1"/>
  <c r="R13" i="1"/>
  <c r="Q13" i="1"/>
  <c r="V13" i="1" s="1"/>
  <c r="J13" i="1"/>
  <c r="H13" i="1"/>
  <c r="F13" i="1"/>
  <c r="S14" i="1" l="1"/>
  <c r="T14" i="1" s="1"/>
  <c r="U14" i="1" s="1"/>
  <c r="V15" i="1"/>
  <c r="E8" i="1" s="1"/>
  <c r="S13" i="1"/>
  <c r="T13" i="1" s="1"/>
  <c r="U13" i="1" s="1"/>
</calcChain>
</file>

<file path=xl/sharedStrings.xml><?xml version="1.0" encoding="utf-8"?>
<sst xmlns="http://schemas.openxmlformats.org/spreadsheetml/2006/main" count="95" uniqueCount="77">
  <si>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</si>
  <si>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</si>
  <si>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</si>
  <si>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</si>
  <si>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</si>
  <si>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</si>
  <si>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</si>
  <si>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</si>
  <si>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</si>
  <si>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</si>
  <si>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</si>
  <si>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</si>
  <si>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</si>
  <si>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</si>
  <si>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</si>
  <si>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</si>
  <si>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</si>
  <si>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</si>
  <si>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</si>
  <si>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</si>
  <si>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</si>
  <si>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</si>
  <si>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</si>
  <si>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</si>
  <si>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</si>
  <si>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</si>
  <si>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</si>
  <si>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</si>
  <si>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</si>
  <si>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</si>
  <si>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</si>
  <si>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</si>
  <si>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</si>
  <si>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</si>
  <si>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</si>
  <si>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</si>
  <si>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Комплектующие к аппарату Body Drain (электроды)</t>
  </si>
  <si>
    <t xml:space="preserve">Спонж </t>
  </si>
  <si>
    <t>Держатель для рулонов</t>
  </si>
  <si>
    <t>Маска-электрод к апппарату Нейросон</t>
  </si>
  <si>
    <t>Маска-электрод к аппарату ЭС-10-5 "Электросон"</t>
  </si>
  <si>
    <t xml:space="preserve">Резонатор (держатель) </t>
  </si>
  <si>
    <t xml:space="preserve">Бинт самофиксирующийся эластичный </t>
  </si>
  <si>
    <t>Бинт эластичный cамофиксирующийся когезивный</t>
  </si>
  <si>
    <t xml:space="preserve">Банки для вакуумного массажа </t>
  </si>
  <si>
    <t>Мешок дыхательный</t>
  </si>
  <si>
    <t>Кислородная подушка</t>
  </si>
  <si>
    <t>Магниевая соль для ванны</t>
  </si>
  <si>
    <t>Бинт марлевый стерильный</t>
  </si>
  <si>
    <t>Бахилы низкие хирургические</t>
  </si>
  <si>
    <t>Бахилы высокие нестерильные</t>
  </si>
  <si>
    <t>Гель универсальный для ультразвуковых, электрофизиологических исследований и терапии</t>
  </si>
  <si>
    <t>Журнал регистрации и контроля работы бактерицидной установки</t>
  </si>
  <si>
    <t>Индикатор химический/физический для контроля стерилизации</t>
  </si>
  <si>
    <t>Индикатор стерилизации химический</t>
  </si>
  <si>
    <t>Контейнер для взятия биоматериала</t>
  </si>
  <si>
    <t>Мыло жидкое с антибактериальным эффектом</t>
  </si>
  <si>
    <t>Накидка одноразовая с капюшоном</t>
  </si>
  <si>
    <t>Наконечник для кружки Эсмарха, взрослый</t>
  </si>
  <si>
    <t xml:space="preserve">Пакеты для парафинотерапии  </t>
  </si>
  <si>
    <t>Пакет для медицинских отходов</t>
  </si>
  <si>
    <t>Соль для спелеокамеры</t>
  </si>
  <si>
    <t>Средство дезинфицирующее</t>
  </si>
  <si>
    <t>Салфетка спиртовая антисептическая</t>
  </si>
  <si>
    <t>Трусы (шорты) с разрезом для колоноскопии</t>
  </si>
  <si>
    <t>Индикатор концентрации рабочих растворов</t>
  </si>
  <si>
    <t>Фартук полиэтиленовый</t>
  </si>
  <si>
    <t>Шапочка одноразовая медицинская</t>
  </si>
  <si>
    <t>Шприц общего назначения</t>
  </si>
  <si>
    <t>Бактерицидная лампа</t>
  </si>
  <si>
    <t>Индикатор бумажный воздушной стерилизации химический  многопараметрический одноразовый</t>
  </si>
  <si>
    <t>Устройство инфузионное одноразового использования (с иглой)</t>
  </si>
  <si>
    <t>шт</t>
  </si>
  <si>
    <t>б/н от 30.04.2025</t>
  </si>
  <si>
    <t>№2 от 22.04.2025</t>
  </si>
  <si>
    <t>Кружка керамическая снанесениемлоготипа ГОСТР 54868-2011</t>
  </si>
  <si>
    <t>Магнит акриловый прямоугольный 55*80ГОСТ неуказан ввидуего отсутствия(см. скриншот)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</si>
</sst>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18</xdr:row>
      <xdr:rowOff>998367</xdr:rowOff>
    </xdr:from>
    <xdr:to>
      <xdr:col>3</xdr:col>
      <xdr:colOff>228600</xdr:colOff>
      <xdr:row>18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19</xdr:row>
      <xdr:rowOff>422036</xdr:rowOff>
    </xdr:from>
    <xdr:to>
      <xdr:col>4</xdr:col>
      <xdr:colOff>336186</xdr:colOff>
      <xdr:row>20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"/>
  <sheetViews>
    <sheetView tabSelected="1" topLeftCell="A2" zoomScale="85" zoomScaleNormal="85" workbookViewId="0">
      <selection activeCell="F13" sqref="F13:F14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3" s="3" customFormat="1" ht="12" x14ac:dyDescent="0.25">
      <c r="F1" s="4"/>
      <c r="G1" s="4"/>
      <c r="H1" s="4"/>
      <c r="V1" s="5" t="s">
        <v>0</v>
      </c>
    </row>
    <row r="2" spans="1:23" s="3" customFormat="1" ht="12" x14ac:dyDescent="0.25">
      <c r="F2" s="4"/>
      <c r="G2" s="4"/>
      <c r="H2" s="4"/>
      <c r="V2" s="5" t="s">
        <v>1</v>
      </c>
    </row>
    <row r="3" spans="1:23" s="6" customFormat="1" ht="11.25" x14ac:dyDescent="0.25"/>
    <row r="4" spans="1:23" ht="15.75" x14ac:dyDescent="0.2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3" ht="15.75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3" ht="15.75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3" s="7" customFormat="1" ht="11.25" x14ac:dyDescent="0.25">
      <c r="T7" s="6"/>
      <c r="U7" s="6"/>
    </row>
    <row r="8" spans="1:23" s="8" customFormat="1" ht="15.75" customHeight="1" x14ac:dyDescent="0.25">
      <c r="A8" s="61" t="s">
        <v>5</v>
      </c>
      <c r="B8" s="61"/>
      <c r="C8" s="61"/>
      <c r="D8" s="61"/>
      <c r="E8" s="62">
        <f>SUMIF(V15,"&gt;0")</f>
        <v>169236</v>
      </c>
      <c r="F8" s="62"/>
      <c r="G8" s="63" t="s">
        <v>6</v>
      </c>
      <c r="H8" s="63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3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3" ht="15" customHeight="1" x14ac:dyDescent="0.25">
      <c r="A10" s="55" t="s">
        <v>9</v>
      </c>
      <c r="B10" s="55" t="s">
        <v>34</v>
      </c>
      <c r="C10" s="55" t="s">
        <v>35</v>
      </c>
      <c r="D10" s="55"/>
      <c r="E10" s="57" t="s">
        <v>10</v>
      </c>
      <c r="F10" s="57"/>
      <c r="G10" s="57" t="s">
        <v>11</v>
      </c>
      <c r="H10" s="57"/>
      <c r="I10" s="57" t="s">
        <v>12</v>
      </c>
      <c r="J10" s="57"/>
      <c r="K10" s="57" t="s">
        <v>13</v>
      </c>
      <c r="L10" s="57"/>
      <c r="M10" s="57" t="s">
        <v>14</v>
      </c>
      <c r="N10" s="57"/>
      <c r="O10" s="57" t="s">
        <v>15</v>
      </c>
      <c r="P10" s="57"/>
      <c r="Q10" s="56" t="s">
        <v>16</v>
      </c>
      <c r="R10" s="55" t="s">
        <v>17</v>
      </c>
      <c r="S10" s="55" t="s">
        <v>18</v>
      </c>
      <c r="T10" s="55" t="s">
        <v>19</v>
      </c>
      <c r="U10" s="55" t="s">
        <v>20</v>
      </c>
      <c r="V10" s="56" t="s">
        <v>21</v>
      </c>
    </row>
    <row r="11" spans="1:23" ht="27" customHeight="1" x14ac:dyDescent="0.25">
      <c r="A11" s="55"/>
      <c r="B11" s="55"/>
      <c r="C11" s="55"/>
      <c r="D11" s="55"/>
      <c r="E11" s="58" t="s">
        <v>74</v>
      </c>
      <c r="F11" s="58"/>
      <c r="G11" s="58" t="s">
        <v>73</v>
      </c>
      <c r="H11" s="58"/>
      <c r="I11" s="58" t="s">
        <v>73</v>
      </c>
      <c r="J11" s="58"/>
      <c r="K11" s="58"/>
      <c r="L11" s="58"/>
      <c r="M11" s="58"/>
      <c r="N11" s="58"/>
      <c r="O11" s="58"/>
      <c r="P11" s="58"/>
      <c r="Q11" s="56"/>
      <c r="R11" s="55"/>
      <c r="S11" s="55"/>
      <c r="T11" s="55"/>
      <c r="U11" s="55"/>
      <c r="V11" s="56"/>
    </row>
    <row r="12" spans="1:23" ht="27" customHeight="1" x14ac:dyDescent="0.25">
      <c r="A12" s="55"/>
      <c r="B12" s="55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6"/>
      <c r="R12" s="55"/>
      <c r="S12" s="55"/>
      <c r="T12" s="55"/>
      <c r="U12" s="55"/>
      <c r="V12" s="56"/>
    </row>
    <row r="13" spans="1:23" ht="27" customHeight="1" x14ac:dyDescent="0.25">
      <c r="A13" s="18">
        <v>1</v>
      </c>
      <c r="B13" s="44" t="s">
        <v>75</v>
      </c>
      <c r="C13" s="18" t="s">
        <v>72</v>
      </c>
      <c r="D13" s="20">
        <v>532</v>
      </c>
      <c r="E13" s="42">
        <v>225</v>
      </c>
      <c r="F13" s="43">
        <f t="shared" ref="F13" si="0">E13*D13</f>
        <v>119700</v>
      </c>
      <c r="G13" s="21">
        <v>325</v>
      </c>
      <c r="H13" s="23">
        <f t="shared" ref="H13" si="1">G13*D13</f>
        <v>172900</v>
      </c>
      <c r="I13" s="21">
        <v>269</v>
      </c>
      <c r="J13" s="43">
        <f t="shared" ref="J13" si="2">I13*D13</f>
        <v>143108</v>
      </c>
      <c r="K13" s="24"/>
      <c r="L13" s="22"/>
      <c r="M13" s="22"/>
      <c r="N13" s="22"/>
      <c r="O13" s="22"/>
      <c r="P13" s="23"/>
      <c r="Q13" s="22">
        <f t="shared" ref="Q13" si="3">ROUND(AVERAGE(E13,G13,I13,K13,M13),2)</f>
        <v>273</v>
      </c>
      <c r="R13" s="25">
        <f t="shared" ref="R13" si="4">COUNTA(E13,G13,I13,K13,M13)</f>
        <v>3</v>
      </c>
      <c r="S13" s="25">
        <f t="shared" ref="S13" si="5">SQRT((IF(E13&gt;0,POWER(E13-Q13,2),0)+IF(G13&gt;0,POWER(G13-Q13,2),0)+IF(I13&gt;0,POWER(I13-Q13,2),0)+IF(K13&gt;0,POWER(K13-Q13,2),0)+IF(M13&gt;0,POWER(M13-Q13,2),0))/(R13-1))</f>
        <v>50.119856344566671</v>
      </c>
      <c r="T13" s="26">
        <f t="shared" ref="T13" si="6">S13/Q13*100</f>
        <v>18.358921737936509</v>
      </c>
      <c r="U13" s="26" t="str">
        <f t="shared" ref="U13" si="7">IF(T13&lt;33,$U$8,$U$9)</f>
        <v>ОДН</v>
      </c>
      <c r="V13" s="27">
        <f t="shared" ref="V13" si="8">D13*Q13</f>
        <v>145236</v>
      </c>
    </row>
    <row r="14" spans="1:23" ht="27" customHeight="1" x14ac:dyDescent="0.25">
      <c r="A14" s="18">
        <v>2</v>
      </c>
      <c r="B14" s="44" t="s">
        <v>76</v>
      </c>
      <c r="C14" s="18" t="s">
        <v>72</v>
      </c>
      <c r="D14" s="20">
        <v>400</v>
      </c>
      <c r="E14" s="42">
        <v>80</v>
      </c>
      <c r="F14" s="43">
        <f t="shared" ref="F14" si="9">E14*D14</f>
        <v>32000</v>
      </c>
      <c r="G14" s="21">
        <v>44</v>
      </c>
      <c r="H14" s="23">
        <f t="shared" ref="H14" si="10">G14*D14</f>
        <v>17600</v>
      </c>
      <c r="I14" s="21">
        <v>56</v>
      </c>
      <c r="J14" s="43">
        <f t="shared" ref="J14" si="11">I14*D14</f>
        <v>22400</v>
      </c>
      <c r="K14" s="24"/>
      <c r="L14" s="22"/>
      <c r="M14" s="22"/>
      <c r="N14" s="22"/>
      <c r="O14" s="22"/>
      <c r="P14" s="23"/>
      <c r="Q14" s="22">
        <f t="shared" ref="Q14" si="12">ROUND(AVERAGE(E14,G14,I14,K14,M14),2)</f>
        <v>60</v>
      </c>
      <c r="R14" s="25">
        <f t="shared" ref="R14" si="13">COUNTA(E14,G14,I14,K14,M14)</f>
        <v>3</v>
      </c>
      <c r="S14" s="25">
        <f t="shared" ref="S14" si="14">SQRT((IF(E14&gt;0,POWER(E14-Q14,2),0)+IF(G14&gt;0,POWER(G14-Q14,2),0)+IF(I14&gt;0,POWER(I14-Q14,2),0)+IF(K14&gt;0,POWER(K14-Q14,2),0)+IF(M14&gt;0,POWER(M14-Q14,2),0))/(R14-1))</f>
        <v>18.330302779823359</v>
      </c>
      <c r="T14" s="26">
        <f t="shared" ref="T14" si="15">S14/Q14*100</f>
        <v>30.550504633038933</v>
      </c>
      <c r="U14" s="26" t="str">
        <f t="shared" ref="U14" si="16">IF(T14&lt;33,$U$8,$U$9)</f>
        <v>ОДН</v>
      </c>
      <c r="V14" s="27">
        <f t="shared" ref="V14" si="17">D14*Q14</f>
        <v>24000</v>
      </c>
    </row>
    <row r="15" spans="1:23" s="28" customFormat="1" ht="27.75" customHeight="1" x14ac:dyDescent="0.25">
      <c r="A15" s="48" t="s">
        <v>26</v>
      </c>
      <c r="B15" s="48"/>
      <c r="C15" s="29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>
        <f>SUMIF(V13:V14,"&gt;0")</f>
        <v>169236</v>
      </c>
      <c r="W15" s="1"/>
    </row>
    <row r="16" spans="1:23" s="33" customFormat="1" x14ac:dyDescent="0.25">
      <c r="A16" s="34"/>
      <c r="S16" s="35"/>
    </row>
    <row r="17" spans="1:22" x14ac:dyDescent="0.25">
      <c r="A17" s="49" t="s">
        <v>27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1"/>
    </row>
    <row r="18" spans="1:22" ht="52.5" customHeight="1" x14ac:dyDescent="0.25">
      <c r="A18" s="52" t="s">
        <v>33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4"/>
    </row>
    <row r="19" spans="1:22" ht="100.5" customHeight="1" x14ac:dyDescent="0.25">
      <c r="A19" s="45" t="s">
        <v>28</v>
      </c>
      <c r="B19" s="46"/>
      <c r="C19" s="47" t="s">
        <v>29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pans="1:22" ht="57.75" customHeight="1" x14ac:dyDescent="0.25">
      <c r="A20" s="45" t="s">
        <v>30</v>
      </c>
      <c r="B20" s="46"/>
      <c r="C20" s="47" t="s">
        <v>31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1:22" ht="44.25" customHeight="1" x14ac:dyDescent="0.25">
      <c r="A21" s="45" t="s">
        <v>18</v>
      </c>
      <c r="B21" s="46"/>
      <c r="C21" s="47" t="s">
        <v>32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</row>
    <row r="22" spans="1:22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x14ac:dyDescent="0.25">
      <c r="B23" s="37"/>
      <c r="C23" s="37"/>
      <c r="D23" s="38"/>
      <c r="E23" s="39"/>
      <c r="F23" s="40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1"/>
      <c r="S23" s="39"/>
      <c r="T23" s="39"/>
      <c r="U23" s="39"/>
      <c r="V23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20:B20"/>
    <mergeCell ref="C20:V20"/>
    <mergeCell ref="A21:B21"/>
    <mergeCell ref="C21:V21"/>
    <mergeCell ref="A15:B15"/>
    <mergeCell ref="A17:V17"/>
    <mergeCell ref="A18:V18"/>
    <mergeCell ref="A19:B19"/>
    <mergeCell ref="C19:V19"/>
  </mergeCells>
  <pageMargins left="0.7" right="0.7" top="0.75" bottom="0.75" header="0.3" footer="0.3"/>
  <pageSetup paperSize="9" firstPageNumber="21474836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D404F-EA9E-4026-8DED-E7816976AA54}">
  <dimension ref="A1:A41"/>
  <sheetViews>
    <sheetView workbookViewId="0">
      <selection activeCell="A41" sqref="A1:A41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70</v>
      </c>
    </row>
    <row r="23" spans="1:1" x14ac:dyDescent="0.25">
      <c r="A23" t="s">
        <v>54</v>
      </c>
    </row>
    <row r="24" spans="1:1" x14ac:dyDescent="0.25">
      <c r="A24" t="s">
        <v>55</v>
      </c>
    </row>
    <row r="25" spans="1:1" x14ac:dyDescent="0.25">
      <c r="A25" t="s">
        <v>56</v>
      </c>
    </row>
    <row r="26" spans="1:1" x14ac:dyDescent="0.25">
      <c r="A26" t="s">
        <v>57</v>
      </c>
    </row>
    <row r="27" spans="1:1" x14ac:dyDescent="0.25">
      <c r="A27" t="s">
        <v>58</v>
      </c>
    </row>
    <row r="28" spans="1:1" x14ac:dyDescent="0.25">
      <c r="A28" t="s">
        <v>59</v>
      </c>
    </row>
    <row r="29" spans="1:1" x14ac:dyDescent="0.25">
      <c r="A29" t="s">
        <v>60</v>
      </c>
    </row>
    <row r="30" spans="1:1" x14ac:dyDescent="0.25">
      <c r="A30" t="s">
        <v>61</v>
      </c>
    </row>
    <row r="31" spans="1:1" x14ac:dyDescent="0.25">
      <c r="A31" t="s">
        <v>71</v>
      </c>
    </row>
    <row r="32" spans="1:1" x14ac:dyDescent="0.25">
      <c r="A32" t="s">
        <v>62</v>
      </c>
    </row>
    <row r="33" spans="1:1" x14ac:dyDescent="0.25">
      <c r="A33" t="s">
        <v>63</v>
      </c>
    </row>
    <row r="34" spans="1:1" x14ac:dyDescent="0.25">
      <c r="A34" t="s">
        <v>64</v>
      </c>
    </row>
    <row r="35" spans="1:1" x14ac:dyDescent="0.25">
      <c r="A35" t="s">
        <v>65</v>
      </c>
    </row>
    <row r="36" spans="1:1" x14ac:dyDescent="0.25">
      <c r="A36" t="s">
        <v>66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68</v>
      </c>
    </row>
    <row r="40" spans="1:1" x14ac:dyDescent="0.25">
      <c r="A40" t="s">
        <v>68</v>
      </c>
    </row>
    <row r="41" spans="1:1" x14ac:dyDescent="0.25">
      <c r="A4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Обоснование НМЦД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SPPP</cp:lastModifiedBy>
  <cp:revision>3</cp:revision>
  <dcterms:created xsi:type="dcterms:W3CDTF">2021-01-18T05:46:41Z</dcterms:created>
  <dcterms:modified xsi:type="dcterms:W3CDTF">2025-04-30T10:43:43Z</dcterms:modified>
</cp:coreProperties>
</file>