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ZAKDOC\Desktop\Ассы\Закупки\2025\ЗК_ростелеком\"/>
    </mc:Choice>
  </mc:AlternateContent>
  <xr:revisionPtr revIDLastSave="0" documentId="13_ncr:1_{851219F8-746E-4C68-87B2-EF1EDD2702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основание НМЦД" sheetId="1" r:id="rId1"/>
  </sheets>
  <calcPr calcId="191029"/>
</workbook>
</file>

<file path=xl/calcChain.xml><?xml version="1.0" encoding="utf-8"?>
<calcChain xmlns="http://schemas.openxmlformats.org/spreadsheetml/2006/main">
  <c r="I21" i="1" l="1"/>
  <c r="J15" i="1"/>
  <c r="F15" i="1"/>
  <c r="E16" i="1"/>
  <c r="Q16" i="1" s="1"/>
  <c r="V16" i="1" s="1"/>
  <c r="G21" i="1"/>
  <c r="H21" i="1" s="1"/>
  <c r="E21" i="1"/>
  <c r="F20" i="1"/>
  <c r="F14" i="1"/>
  <c r="H14" i="1"/>
  <c r="J14" i="1"/>
  <c r="Q14" i="1"/>
  <c r="V14" i="1" s="1"/>
  <c r="R14" i="1"/>
  <c r="H15" i="1"/>
  <c r="H16" i="1"/>
  <c r="J16" i="1"/>
  <c r="R16" i="1"/>
  <c r="F17" i="1"/>
  <c r="H17" i="1"/>
  <c r="J17" i="1"/>
  <c r="Q17" i="1"/>
  <c r="V17" i="1" s="1"/>
  <c r="R17" i="1"/>
  <c r="F18" i="1"/>
  <c r="H18" i="1"/>
  <c r="J18" i="1"/>
  <c r="Q18" i="1"/>
  <c r="V18" i="1" s="1"/>
  <c r="R18" i="1"/>
  <c r="S18" i="1"/>
  <c r="T18" i="1" s="1"/>
  <c r="U18" i="1" s="1"/>
  <c r="F19" i="1"/>
  <c r="H19" i="1"/>
  <c r="J19" i="1"/>
  <c r="Q19" i="1"/>
  <c r="V19" i="1" s="1"/>
  <c r="R19" i="1"/>
  <c r="H20" i="1"/>
  <c r="J20" i="1"/>
  <c r="Q20" i="1"/>
  <c r="V20" i="1" s="1"/>
  <c r="R20" i="1"/>
  <c r="J21" i="1"/>
  <c r="F22" i="1"/>
  <c r="H22" i="1"/>
  <c r="J22" i="1"/>
  <c r="Q22" i="1"/>
  <c r="V22" i="1" s="1"/>
  <c r="R22" i="1"/>
  <c r="F23" i="1"/>
  <c r="H23" i="1"/>
  <c r="J23" i="1"/>
  <c r="Q23" i="1"/>
  <c r="V23" i="1" s="1"/>
  <c r="R23" i="1"/>
  <c r="F24" i="1"/>
  <c r="H24" i="1"/>
  <c r="J24" i="1"/>
  <c r="Q24" i="1"/>
  <c r="V24" i="1" s="1"/>
  <c r="R24" i="1"/>
  <c r="R13" i="1"/>
  <c r="Q13" i="1"/>
  <c r="V13" i="1" s="1"/>
  <c r="J13" i="1"/>
  <c r="H13" i="1"/>
  <c r="F13" i="1"/>
  <c r="R21" i="1" l="1"/>
  <c r="R15" i="1"/>
  <c r="Q15" i="1"/>
  <c r="V15" i="1" s="1"/>
  <c r="V25" i="1" s="1"/>
  <c r="F16" i="1"/>
  <c r="S22" i="1"/>
  <c r="T22" i="1" s="1"/>
  <c r="U22" i="1" s="1"/>
  <c r="Q21" i="1"/>
  <c r="V21" i="1" s="1"/>
  <c r="S20" i="1"/>
  <c r="T20" i="1" s="1"/>
  <c r="U20" i="1" s="1"/>
  <c r="S24" i="1"/>
  <c r="T24" i="1" s="1"/>
  <c r="U24" i="1" s="1"/>
  <c r="S14" i="1"/>
  <c r="T14" i="1" s="1"/>
  <c r="U14" i="1" s="1"/>
  <c r="S23" i="1"/>
  <c r="T23" i="1" s="1"/>
  <c r="U23" i="1" s="1"/>
  <c r="F21" i="1"/>
  <c r="S21" i="1"/>
  <c r="T21" i="1" s="1"/>
  <c r="U21" i="1" s="1"/>
  <c r="S17" i="1"/>
  <c r="T17" i="1" s="1"/>
  <c r="U17" i="1" s="1"/>
  <c r="S19" i="1"/>
  <c r="T19" i="1" s="1"/>
  <c r="U19" i="1" s="1"/>
  <c r="S16" i="1"/>
  <c r="T16" i="1" s="1"/>
  <c r="U16" i="1" s="1"/>
  <c r="S13" i="1"/>
  <c r="T13" i="1" s="1"/>
  <c r="U13" i="1" s="1"/>
  <c r="S15" i="1" l="1"/>
  <c r="T15" i="1" s="1"/>
  <c r="U15" i="1" s="1"/>
  <c r="E8" i="1"/>
</calcChain>
</file>

<file path=xl/sharedStrings.xml><?xml version="1.0" encoding="utf-8"?>
<sst xmlns="http://schemas.openxmlformats.org/spreadsheetml/2006/main" count="74" uniqueCount="50">
  <si>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</si>
  <si>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</si>
  <si>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</si>
  <si>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</si>
  <si>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</si>
  <si>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</si>
  <si>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</si>
  <si>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</si>
  <si>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</si>
  <si>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</si>
  <si>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</si>
  <si>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</si>
  <si>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</si>
  <si>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</si>
  <si>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</si>
  <si>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</si>
  <si>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</si>
  <si>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</si>
  <si>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</si>
  <si>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</si>
  <si>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</si>
  <si>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</si>
  <si>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</si>
  <si>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</si>
  <si>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</si>
  <si>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</si>
  <si>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</si>
  <si>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</si>
  <si>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</si>
  <si>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</si>
  <si>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</si>
  <si>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</si>
  <si>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</si>
  <si>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</si>
  <si>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</si>
  <si>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</si>
  <si>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 xml:space="preserve">Точка доступа </t>
  </si>
  <si>
    <t>Контроллер беспроводных сетей</t>
  </si>
  <si>
    <t>Коммутатор не управляемый</t>
  </si>
  <si>
    <t>Маршрутизатор</t>
  </si>
  <si>
    <t>Комплект Модулей SFP</t>
  </si>
  <si>
    <t xml:space="preserve">Оптический шнур </t>
  </si>
  <si>
    <t>шт</t>
  </si>
  <si>
    <t>м</t>
  </si>
  <si>
    <t>Прокладка витой пары</t>
  </si>
  <si>
    <t>Монтаж оборудования  WiFi</t>
  </si>
  <si>
    <t>Монтаж оборудования 1-4U</t>
  </si>
  <si>
    <t>Пусконаладочные работы</t>
  </si>
  <si>
    <t>Монтаж линий связи</t>
  </si>
  <si>
    <t>б/н от 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</si>
</sst>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28</xdr:row>
      <xdr:rowOff>998367</xdr:rowOff>
    </xdr:from>
    <xdr:to>
      <xdr:col>3</xdr:col>
      <xdr:colOff>228600</xdr:colOff>
      <xdr:row>28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30</xdr:row>
      <xdr:rowOff>211452</xdr:rowOff>
    </xdr:from>
    <xdr:to>
      <xdr:col>3</xdr:col>
      <xdr:colOff>495299</xdr:colOff>
      <xdr:row>30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29</xdr:row>
      <xdr:rowOff>422036</xdr:rowOff>
    </xdr:from>
    <xdr:to>
      <xdr:col>4</xdr:col>
      <xdr:colOff>336186</xdr:colOff>
      <xdr:row>30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30</xdr:row>
      <xdr:rowOff>211452</xdr:rowOff>
    </xdr:from>
    <xdr:to>
      <xdr:col>3</xdr:col>
      <xdr:colOff>495299</xdr:colOff>
      <xdr:row>30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3"/>
  <sheetViews>
    <sheetView tabSelected="1" topLeftCell="A7" zoomScale="85" zoomScaleNormal="85" workbookViewId="0">
      <selection activeCell="B14" sqref="B14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1.7109375" style="1" bestFit="1" customWidth="1"/>
    <col min="6" max="6" width="11" style="1" customWidth="1"/>
    <col min="7" max="7" width="11.7109375" style="1" bestFit="1" customWidth="1"/>
    <col min="8" max="8" width="11" style="1" customWidth="1"/>
    <col min="9" max="9" width="11.7109375" style="1" bestFit="1" customWidth="1"/>
    <col min="10" max="10" width="9.570312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59" t="s">
        <v>2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</row>
    <row r="5" spans="1:22" ht="15.75" x14ac:dyDescent="0.25">
      <c r="A5" s="59" t="s">
        <v>3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2" ht="15.75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61" t="s">
        <v>5</v>
      </c>
      <c r="B8" s="61"/>
      <c r="C8" s="61"/>
      <c r="D8" s="61"/>
      <c r="E8" s="62">
        <f>SUMIF(V25,"&gt;0")</f>
        <v>7365765.3000000007</v>
      </c>
      <c r="F8" s="62"/>
      <c r="G8" s="63" t="s">
        <v>6</v>
      </c>
      <c r="H8" s="63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5" t="s">
        <v>9</v>
      </c>
      <c r="B10" s="55" t="s">
        <v>34</v>
      </c>
      <c r="C10" s="55" t="s">
        <v>35</v>
      </c>
      <c r="D10" s="55"/>
      <c r="E10" s="57" t="s">
        <v>10</v>
      </c>
      <c r="F10" s="57"/>
      <c r="G10" s="57" t="s">
        <v>11</v>
      </c>
      <c r="H10" s="57"/>
      <c r="I10" s="57" t="s">
        <v>12</v>
      </c>
      <c r="J10" s="57"/>
      <c r="K10" s="57" t="s">
        <v>13</v>
      </c>
      <c r="L10" s="57"/>
      <c r="M10" s="57" t="s">
        <v>14</v>
      </c>
      <c r="N10" s="57"/>
      <c r="O10" s="57" t="s">
        <v>15</v>
      </c>
      <c r="P10" s="57"/>
      <c r="Q10" s="56" t="s">
        <v>16</v>
      </c>
      <c r="R10" s="55" t="s">
        <v>17</v>
      </c>
      <c r="S10" s="55" t="s">
        <v>18</v>
      </c>
      <c r="T10" s="55" t="s">
        <v>19</v>
      </c>
      <c r="U10" s="55" t="s">
        <v>20</v>
      </c>
      <c r="V10" s="56" t="s">
        <v>21</v>
      </c>
    </row>
    <row r="11" spans="1:22" ht="27" customHeight="1" x14ac:dyDescent="0.25">
      <c r="A11" s="55"/>
      <c r="B11" s="55"/>
      <c r="C11" s="55"/>
      <c r="D11" s="55"/>
      <c r="E11" s="58" t="s">
        <v>49</v>
      </c>
      <c r="F11" s="58"/>
      <c r="G11" s="58" t="s">
        <v>49</v>
      </c>
      <c r="H11" s="58"/>
      <c r="I11" s="58" t="s">
        <v>49</v>
      </c>
      <c r="J11" s="58"/>
      <c r="K11" s="58"/>
      <c r="L11" s="58"/>
      <c r="M11" s="58"/>
      <c r="N11" s="58"/>
      <c r="O11" s="58"/>
      <c r="P11" s="58"/>
      <c r="Q11" s="56"/>
      <c r="R11" s="55"/>
      <c r="S11" s="55"/>
      <c r="T11" s="55"/>
      <c r="U11" s="55"/>
      <c r="V11" s="56"/>
    </row>
    <row r="12" spans="1:22" ht="27" customHeight="1" x14ac:dyDescent="0.25">
      <c r="A12" s="55"/>
      <c r="B12" s="55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6"/>
      <c r="R12" s="55"/>
      <c r="S12" s="55"/>
      <c r="T12" s="55"/>
      <c r="U12" s="55"/>
      <c r="V12" s="56"/>
    </row>
    <row r="13" spans="1:22" ht="27" customHeight="1" x14ac:dyDescent="0.25">
      <c r="A13" s="18">
        <v>1</v>
      </c>
      <c r="B13" s="44" t="s">
        <v>36</v>
      </c>
      <c r="C13" s="18" t="s">
        <v>42</v>
      </c>
      <c r="D13" s="20">
        <v>89</v>
      </c>
      <c r="E13" s="42">
        <v>44291</v>
      </c>
      <c r="F13" s="43">
        <f t="shared" ref="F13" si="0">E13*D13</f>
        <v>3941899</v>
      </c>
      <c r="G13" s="21">
        <v>46000</v>
      </c>
      <c r="H13" s="23">
        <f t="shared" ref="H13" si="1">G13*D13</f>
        <v>4094000</v>
      </c>
      <c r="I13" s="21">
        <v>47300</v>
      </c>
      <c r="J13" s="43">
        <f t="shared" ref="J13" si="2">I13*D13</f>
        <v>4209700</v>
      </c>
      <c r="K13" s="24"/>
      <c r="L13" s="22"/>
      <c r="M13" s="22"/>
      <c r="N13" s="22"/>
      <c r="O13" s="22"/>
      <c r="P13" s="23"/>
      <c r="Q13" s="22">
        <f>ROUND(AVERAGE(E13,G13,I13,K13,M13),2)</f>
        <v>45863.67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1509.1256850739769</v>
      </c>
      <c r="T13" s="26">
        <f>S13/Q13*100</f>
        <v>3.2904599328269564</v>
      </c>
      <c r="U13" s="26" t="str">
        <f t="shared" ref="U13" si="4">IF(T13&lt;33,$U$8,$U$9)</f>
        <v>ОДН</v>
      </c>
      <c r="V13" s="27">
        <f t="shared" ref="V13" si="5">D13*Q13</f>
        <v>4081866.63</v>
      </c>
    </row>
    <row r="14" spans="1:22" ht="27" customHeight="1" x14ac:dyDescent="0.25">
      <c r="A14" s="18">
        <v>2</v>
      </c>
      <c r="B14" s="44" t="s">
        <v>37</v>
      </c>
      <c r="C14" s="18" t="s">
        <v>42</v>
      </c>
      <c r="D14" s="20">
        <v>1</v>
      </c>
      <c r="E14" s="42">
        <v>1332469.33</v>
      </c>
      <c r="F14" s="43">
        <f t="shared" ref="F14:F24" si="6">E14*D14</f>
        <v>1332469.33</v>
      </c>
      <c r="G14" s="21">
        <v>1780000</v>
      </c>
      <c r="H14" s="23">
        <f t="shared" ref="H14:H24" si="7">G14*D14</f>
        <v>1780000</v>
      </c>
      <c r="I14" s="21">
        <v>1652261.97</v>
      </c>
      <c r="J14" s="43">
        <f t="shared" ref="J14:J24" si="8">I14*D14</f>
        <v>1652261.97</v>
      </c>
      <c r="K14" s="24"/>
      <c r="L14" s="22"/>
      <c r="M14" s="22"/>
      <c r="N14" s="22"/>
      <c r="O14" s="22"/>
      <c r="P14" s="23"/>
      <c r="Q14" s="22">
        <f t="shared" ref="Q14:Q24" si="9">ROUND(AVERAGE(E14,G14,I14,K14,M14),2)</f>
        <v>1588243.77</v>
      </c>
      <c r="R14" s="25">
        <f t="shared" ref="R14:R24" si="10">COUNTA(E14,G14,I14,K14,M14)</f>
        <v>3</v>
      </c>
      <c r="S14" s="25">
        <f t="shared" ref="S14:S24" si="11">SQRT((IF(E14&gt;0,POWER(E14-Q14,2),0)+IF(G14&gt;0,POWER(G14-Q14,2),0)+IF(I14&gt;0,POWER(I14-Q14,2),0)+IF(K14&gt;0,POWER(K14-Q14,2),0)+IF(M14&gt;0,POWER(M14-Q14,2),0))/(R14-1))</f>
        <v>230531.28402926843</v>
      </c>
      <c r="T14" s="26">
        <f t="shared" ref="T14:T24" si="12">S14/Q14*100</f>
        <v>14.514855237195007</v>
      </c>
      <c r="U14" s="26" t="str">
        <f t="shared" ref="U14:U24" si="13">IF(T14&lt;33,$U$8,$U$9)</f>
        <v>ОДН</v>
      </c>
      <c r="V14" s="27">
        <f t="shared" ref="V14:V24" si="14">D14*Q14</f>
        <v>1588243.77</v>
      </c>
    </row>
    <row r="15" spans="1:22" ht="27" customHeight="1" x14ac:dyDescent="0.25">
      <c r="A15" s="18">
        <v>3</v>
      </c>
      <c r="B15" s="44" t="s">
        <v>38</v>
      </c>
      <c r="C15" s="18" t="s">
        <v>42</v>
      </c>
      <c r="D15" s="20">
        <v>7</v>
      </c>
      <c r="E15" s="42">
        <v>27974.026000000002</v>
      </c>
      <c r="F15" s="43">
        <f>E15*D15</f>
        <v>195818.182</v>
      </c>
      <c r="G15" s="21">
        <v>35000</v>
      </c>
      <c r="H15" s="23">
        <f t="shared" si="7"/>
        <v>245000</v>
      </c>
      <c r="I15" s="21">
        <v>34687.800000000003</v>
      </c>
      <c r="J15" s="43">
        <f t="shared" si="8"/>
        <v>242814.60000000003</v>
      </c>
      <c r="K15" s="24"/>
      <c r="L15" s="22"/>
      <c r="M15" s="22"/>
      <c r="N15" s="22"/>
      <c r="O15" s="22"/>
      <c r="P15" s="23"/>
      <c r="Q15" s="22">
        <f t="shared" si="9"/>
        <v>32553.94</v>
      </c>
      <c r="R15" s="25">
        <f t="shared" si="10"/>
        <v>3</v>
      </c>
      <c r="S15" s="25">
        <f t="shared" si="11"/>
        <v>3969.3941773648535</v>
      </c>
      <c r="T15" s="26">
        <f t="shared" si="12"/>
        <v>12.193283446995521</v>
      </c>
      <c r="U15" s="26" t="str">
        <f t="shared" si="13"/>
        <v>ОДН</v>
      </c>
      <c r="V15" s="27">
        <f t="shared" si="14"/>
        <v>227877.58</v>
      </c>
    </row>
    <row r="16" spans="1:22" ht="27" customHeight="1" x14ac:dyDescent="0.25">
      <c r="A16" s="18">
        <v>4</v>
      </c>
      <c r="B16" s="44" t="s">
        <v>38</v>
      </c>
      <c r="C16" s="18" t="s">
        <v>42</v>
      </c>
      <c r="D16" s="20">
        <v>1</v>
      </c>
      <c r="E16" s="42">
        <f>47240.26</f>
        <v>47240.26</v>
      </c>
      <c r="F16" s="43">
        <f t="shared" si="6"/>
        <v>47240.26</v>
      </c>
      <c r="G16" s="21">
        <v>59120</v>
      </c>
      <c r="H16" s="23">
        <f t="shared" si="7"/>
        <v>59120</v>
      </c>
      <c r="I16" s="21">
        <v>58577.93</v>
      </c>
      <c r="J16" s="43">
        <f t="shared" si="8"/>
        <v>58577.93</v>
      </c>
      <c r="K16" s="24"/>
      <c r="L16" s="22"/>
      <c r="M16" s="22"/>
      <c r="N16" s="22"/>
      <c r="O16" s="22"/>
      <c r="P16" s="23"/>
      <c r="Q16" s="22">
        <f t="shared" si="9"/>
        <v>54979.4</v>
      </c>
      <c r="R16" s="25">
        <f t="shared" si="10"/>
        <v>3</v>
      </c>
      <c r="S16" s="25">
        <f t="shared" si="11"/>
        <v>6707.7669332088444</v>
      </c>
      <c r="T16" s="26">
        <f t="shared" si="12"/>
        <v>12.200509523946867</v>
      </c>
      <c r="U16" s="26" t="str">
        <f t="shared" si="13"/>
        <v>ОДН</v>
      </c>
      <c r="V16" s="27">
        <f t="shared" si="14"/>
        <v>54979.4</v>
      </c>
    </row>
    <row r="17" spans="1:22" ht="27" customHeight="1" x14ac:dyDescent="0.25">
      <c r="A17" s="18">
        <v>5</v>
      </c>
      <c r="B17" s="44" t="s">
        <v>39</v>
      </c>
      <c r="C17" s="18" t="s">
        <v>42</v>
      </c>
      <c r="D17" s="20">
        <v>1</v>
      </c>
      <c r="E17" s="42">
        <v>24987.5</v>
      </c>
      <c r="F17" s="43">
        <f t="shared" si="6"/>
        <v>24987.5</v>
      </c>
      <c r="G17" s="21">
        <v>31000</v>
      </c>
      <c r="H17" s="23">
        <f t="shared" si="7"/>
        <v>31000</v>
      </c>
      <c r="I17" s="21">
        <v>30984.5</v>
      </c>
      <c r="J17" s="43">
        <f t="shared" si="8"/>
        <v>30984.5</v>
      </c>
      <c r="K17" s="24"/>
      <c r="L17" s="22"/>
      <c r="M17" s="22"/>
      <c r="N17" s="22"/>
      <c r="O17" s="22"/>
      <c r="P17" s="23"/>
      <c r="Q17" s="22">
        <f t="shared" si="9"/>
        <v>28990.67</v>
      </c>
      <c r="R17" s="25">
        <f t="shared" si="10"/>
        <v>3</v>
      </c>
      <c r="S17" s="25">
        <f t="shared" si="11"/>
        <v>3466.8526913253759</v>
      </c>
      <c r="T17" s="26">
        <f t="shared" si="12"/>
        <v>11.958511794744227</v>
      </c>
      <c r="U17" s="26" t="str">
        <f t="shared" si="13"/>
        <v>ОДН</v>
      </c>
      <c r="V17" s="27">
        <f t="shared" si="14"/>
        <v>28990.67</v>
      </c>
    </row>
    <row r="18" spans="1:22" ht="27" customHeight="1" x14ac:dyDescent="0.25">
      <c r="A18" s="18">
        <v>6</v>
      </c>
      <c r="B18" s="44" t="s">
        <v>40</v>
      </c>
      <c r="C18" s="18" t="s">
        <v>42</v>
      </c>
      <c r="D18" s="20">
        <v>9</v>
      </c>
      <c r="E18" s="42">
        <v>3500</v>
      </c>
      <c r="F18" s="43">
        <f t="shared" si="6"/>
        <v>31500</v>
      </c>
      <c r="G18" s="21">
        <v>4000</v>
      </c>
      <c r="H18" s="23">
        <f t="shared" si="7"/>
        <v>36000</v>
      </c>
      <c r="I18" s="21">
        <v>4340</v>
      </c>
      <c r="J18" s="43">
        <f t="shared" si="8"/>
        <v>39060</v>
      </c>
      <c r="K18" s="24"/>
      <c r="L18" s="22"/>
      <c r="M18" s="22"/>
      <c r="N18" s="22"/>
      <c r="O18" s="22"/>
      <c r="P18" s="23"/>
      <c r="Q18" s="22">
        <f t="shared" si="9"/>
        <v>3946.67</v>
      </c>
      <c r="R18" s="25">
        <f t="shared" si="10"/>
        <v>3</v>
      </c>
      <c r="S18" s="25">
        <f t="shared" si="11"/>
        <v>422.53205008614435</v>
      </c>
      <c r="T18" s="26">
        <f t="shared" si="12"/>
        <v>10.706039524108789</v>
      </c>
      <c r="U18" s="26" t="str">
        <f t="shared" si="13"/>
        <v>ОДН</v>
      </c>
      <c r="V18" s="27">
        <f t="shared" si="14"/>
        <v>35520.03</v>
      </c>
    </row>
    <row r="19" spans="1:22" ht="27" customHeight="1" x14ac:dyDescent="0.25">
      <c r="A19" s="18">
        <v>7</v>
      </c>
      <c r="B19" s="44" t="s">
        <v>41</v>
      </c>
      <c r="C19" s="18" t="s">
        <v>42</v>
      </c>
      <c r="D19" s="20">
        <v>9</v>
      </c>
      <c r="E19" s="42">
        <v>324.67500000000001</v>
      </c>
      <c r="F19" s="43">
        <f t="shared" si="6"/>
        <v>2922.0750000000003</v>
      </c>
      <c r="G19" s="21">
        <v>390</v>
      </c>
      <c r="H19" s="23">
        <f t="shared" si="7"/>
        <v>3510</v>
      </c>
      <c r="I19" s="21">
        <v>402.61</v>
      </c>
      <c r="J19" s="43">
        <f t="shared" si="8"/>
        <v>3623.4900000000002</v>
      </c>
      <c r="K19" s="24"/>
      <c r="L19" s="22"/>
      <c r="M19" s="22"/>
      <c r="N19" s="22"/>
      <c r="O19" s="22"/>
      <c r="P19" s="23"/>
      <c r="Q19" s="22">
        <f t="shared" si="9"/>
        <v>372.43</v>
      </c>
      <c r="R19" s="25">
        <f t="shared" si="10"/>
        <v>3</v>
      </c>
      <c r="S19" s="25">
        <f t="shared" si="11"/>
        <v>41.833463429412582</v>
      </c>
      <c r="T19" s="26">
        <f t="shared" si="12"/>
        <v>11.232570799724131</v>
      </c>
      <c r="U19" s="26" t="str">
        <f t="shared" si="13"/>
        <v>ОДН</v>
      </c>
      <c r="V19" s="27">
        <f t="shared" si="14"/>
        <v>3351.87</v>
      </c>
    </row>
    <row r="20" spans="1:22" ht="27" customHeight="1" x14ac:dyDescent="0.25">
      <c r="A20" s="18">
        <v>8</v>
      </c>
      <c r="B20" s="44" t="s">
        <v>44</v>
      </c>
      <c r="C20" s="18" t="s">
        <v>43</v>
      </c>
      <c r="D20" s="18">
        <v>2954</v>
      </c>
      <c r="E20" s="42">
        <v>99.84</v>
      </c>
      <c r="F20" s="43">
        <f>E20*D20</f>
        <v>294927.35999999999</v>
      </c>
      <c r="G20" s="21">
        <v>110.5</v>
      </c>
      <c r="H20" s="23">
        <f t="shared" si="7"/>
        <v>326417</v>
      </c>
      <c r="I20" s="21">
        <v>123.8</v>
      </c>
      <c r="J20" s="43">
        <f t="shared" si="8"/>
        <v>365705.2</v>
      </c>
      <c r="K20" s="24"/>
      <c r="L20" s="22"/>
      <c r="M20" s="22"/>
      <c r="N20" s="22"/>
      <c r="O20" s="22"/>
      <c r="P20" s="23"/>
      <c r="Q20" s="22">
        <f t="shared" si="9"/>
        <v>111.38</v>
      </c>
      <c r="R20" s="25">
        <f t="shared" si="10"/>
        <v>3</v>
      </c>
      <c r="S20" s="25">
        <f t="shared" si="11"/>
        <v>12.004215926081967</v>
      </c>
      <c r="T20" s="26">
        <f t="shared" si="12"/>
        <v>10.777712269780901</v>
      </c>
      <c r="U20" s="26" t="str">
        <f t="shared" si="13"/>
        <v>ОДН</v>
      </c>
      <c r="V20" s="27">
        <f t="shared" si="14"/>
        <v>329016.51999999996</v>
      </c>
    </row>
    <row r="21" spans="1:22" ht="27" customHeight="1" x14ac:dyDescent="0.25">
      <c r="A21" s="18">
        <v>9</v>
      </c>
      <c r="B21" s="44" t="s">
        <v>45</v>
      </c>
      <c r="C21" s="18" t="s">
        <v>42</v>
      </c>
      <c r="D21" s="20">
        <v>89</v>
      </c>
      <c r="E21" s="42">
        <f>147949.15/89</f>
        <v>1662.35</v>
      </c>
      <c r="F21" s="43">
        <f t="shared" si="6"/>
        <v>147949.15</v>
      </c>
      <c r="G21" s="21">
        <f>210000/89</f>
        <v>2359.5505617977528</v>
      </c>
      <c r="H21" s="23">
        <f t="shared" si="7"/>
        <v>210000</v>
      </c>
      <c r="I21" s="21">
        <f>183456.95/89</f>
        <v>2061.3140449438201</v>
      </c>
      <c r="J21" s="43">
        <f t="shared" si="8"/>
        <v>183456.94999999998</v>
      </c>
      <c r="K21" s="24"/>
      <c r="L21" s="22"/>
      <c r="M21" s="22"/>
      <c r="N21" s="22"/>
      <c r="O21" s="22"/>
      <c r="P21" s="23"/>
      <c r="Q21" s="22">
        <f t="shared" si="9"/>
        <v>2027.74</v>
      </c>
      <c r="R21" s="25">
        <f t="shared" si="10"/>
        <v>3</v>
      </c>
      <c r="S21" s="25">
        <f t="shared" si="11"/>
        <v>349.81088999231434</v>
      </c>
      <c r="T21" s="26">
        <f t="shared" si="12"/>
        <v>17.251269393132961</v>
      </c>
      <c r="U21" s="26" t="str">
        <f t="shared" si="13"/>
        <v>ОДН</v>
      </c>
      <c r="V21" s="27">
        <f t="shared" si="14"/>
        <v>180468.86000000002</v>
      </c>
    </row>
    <row r="22" spans="1:22" ht="27" customHeight="1" x14ac:dyDescent="0.25">
      <c r="A22" s="18">
        <v>10</v>
      </c>
      <c r="B22" s="44" t="s">
        <v>46</v>
      </c>
      <c r="C22" s="18" t="s">
        <v>42</v>
      </c>
      <c r="D22" s="20">
        <v>8</v>
      </c>
      <c r="E22" s="42">
        <v>5044.1400000000003</v>
      </c>
      <c r="F22" s="43">
        <f t="shared" si="6"/>
        <v>40353.120000000003</v>
      </c>
      <c r="G22" s="21">
        <v>10000</v>
      </c>
      <c r="H22" s="23">
        <f t="shared" si="7"/>
        <v>80000</v>
      </c>
      <c r="I22" s="21">
        <v>6300</v>
      </c>
      <c r="J22" s="43">
        <f t="shared" si="8"/>
        <v>50400</v>
      </c>
      <c r="K22" s="24"/>
      <c r="L22" s="22"/>
      <c r="M22" s="22"/>
      <c r="N22" s="22"/>
      <c r="O22" s="22"/>
      <c r="P22" s="23"/>
      <c r="Q22" s="22">
        <f t="shared" si="9"/>
        <v>7114.71</v>
      </c>
      <c r="R22" s="25">
        <f t="shared" si="10"/>
        <v>3</v>
      </c>
      <c r="S22" s="25">
        <f t="shared" si="11"/>
        <v>2576.4229944925578</v>
      </c>
      <c r="T22" s="26">
        <f t="shared" si="12"/>
        <v>36.212621378700717</v>
      </c>
      <c r="U22" s="26" t="str">
        <f t="shared" si="13"/>
        <v>НЕОДН</v>
      </c>
      <c r="V22" s="27">
        <f t="shared" si="14"/>
        <v>56917.68</v>
      </c>
    </row>
    <row r="23" spans="1:22" ht="29.45" customHeight="1" x14ac:dyDescent="0.25">
      <c r="A23" s="18">
        <v>11</v>
      </c>
      <c r="B23" s="44" t="s">
        <v>47</v>
      </c>
      <c r="C23" s="18" t="s">
        <v>42</v>
      </c>
      <c r="D23" s="20">
        <v>1</v>
      </c>
      <c r="E23" s="42">
        <v>308550</v>
      </c>
      <c r="F23" s="43">
        <f t="shared" si="6"/>
        <v>308550</v>
      </c>
      <c r="G23" s="21">
        <v>391000</v>
      </c>
      <c r="H23" s="23">
        <f t="shared" si="7"/>
        <v>391000</v>
      </c>
      <c r="I23" s="21">
        <v>382602</v>
      </c>
      <c r="J23" s="43">
        <f t="shared" si="8"/>
        <v>382602</v>
      </c>
      <c r="K23" s="24"/>
      <c r="L23" s="22"/>
      <c r="M23" s="22"/>
      <c r="N23" s="22"/>
      <c r="O23" s="22"/>
      <c r="P23" s="23"/>
      <c r="Q23" s="22">
        <f t="shared" si="9"/>
        <v>360717.33</v>
      </c>
      <c r="R23" s="25">
        <f t="shared" si="10"/>
        <v>3</v>
      </c>
      <c r="S23" s="25">
        <f t="shared" si="11"/>
        <v>45372.950106129865</v>
      </c>
      <c r="T23" s="26">
        <f t="shared" si="12"/>
        <v>12.578533475541601</v>
      </c>
      <c r="U23" s="26" t="str">
        <f t="shared" si="13"/>
        <v>ОДН</v>
      </c>
      <c r="V23" s="27">
        <f t="shared" si="14"/>
        <v>360717.33</v>
      </c>
    </row>
    <row r="24" spans="1:22" ht="29.45" customHeight="1" x14ac:dyDescent="0.25">
      <c r="A24" s="18">
        <v>12</v>
      </c>
      <c r="B24" s="44" t="s">
        <v>48</v>
      </c>
      <c r="C24" s="18" t="s">
        <v>42</v>
      </c>
      <c r="D24" s="20">
        <v>1</v>
      </c>
      <c r="E24" s="42">
        <v>373444.87</v>
      </c>
      <c r="F24" s="43">
        <f t="shared" si="6"/>
        <v>373444.87</v>
      </c>
      <c r="G24" s="21">
        <v>510000</v>
      </c>
      <c r="H24" s="23">
        <f t="shared" si="7"/>
        <v>510000</v>
      </c>
      <c r="I24" s="21">
        <v>370000</v>
      </c>
      <c r="J24" s="43">
        <f t="shared" si="8"/>
        <v>370000</v>
      </c>
      <c r="K24" s="24"/>
      <c r="L24" s="22"/>
      <c r="M24" s="22"/>
      <c r="N24" s="22"/>
      <c r="O24" s="22"/>
      <c r="P24" s="23"/>
      <c r="Q24" s="22">
        <f t="shared" si="9"/>
        <v>417814.96</v>
      </c>
      <c r="R24" s="25">
        <f t="shared" si="10"/>
        <v>3</v>
      </c>
      <c r="S24" s="25">
        <f t="shared" si="11"/>
        <v>79853.168021723788</v>
      </c>
      <c r="T24" s="26">
        <f t="shared" si="12"/>
        <v>19.112089242023259</v>
      </c>
      <c r="U24" s="26" t="str">
        <f t="shared" si="13"/>
        <v>ОДН</v>
      </c>
      <c r="V24" s="27">
        <f t="shared" si="14"/>
        <v>417814.96</v>
      </c>
    </row>
    <row r="25" spans="1:22" s="28" customFormat="1" ht="27.75" customHeight="1" x14ac:dyDescent="0.25">
      <c r="A25" s="48" t="s">
        <v>26</v>
      </c>
      <c r="B25" s="48"/>
      <c r="C25" s="29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>
        <f>SUMIF(V13:V24,"&gt;0")</f>
        <v>7365765.3000000007</v>
      </c>
    </row>
    <row r="26" spans="1:22" s="33" customFormat="1" x14ac:dyDescent="0.25">
      <c r="A26" s="34"/>
      <c r="S26" s="35"/>
    </row>
    <row r="27" spans="1:22" x14ac:dyDescent="0.25">
      <c r="A27" s="49" t="s">
        <v>27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1"/>
    </row>
    <row r="28" spans="1:22" ht="52.5" customHeight="1" x14ac:dyDescent="0.25">
      <c r="A28" s="52" t="s">
        <v>33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</row>
    <row r="29" spans="1:22" ht="100.5" customHeight="1" x14ac:dyDescent="0.25">
      <c r="A29" s="45" t="s">
        <v>28</v>
      </c>
      <c r="B29" s="46"/>
      <c r="C29" s="47" t="s">
        <v>29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</row>
    <row r="30" spans="1:22" ht="57.75" customHeight="1" x14ac:dyDescent="0.25">
      <c r="A30" s="45" t="s">
        <v>30</v>
      </c>
      <c r="B30" s="46"/>
      <c r="C30" s="47" t="s">
        <v>31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</row>
    <row r="31" spans="1:22" ht="44.25" customHeight="1" x14ac:dyDescent="0.25">
      <c r="A31" s="45" t="s">
        <v>18</v>
      </c>
      <c r="B31" s="46"/>
      <c r="C31" s="47" t="s">
        <v>32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</row>
    <row r="32" spans="1:22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2:22" x14ac:dyDescent="0.25">
      <c r="B33" s="37"/>
      <c r="C33" s="37"/>
      <c r="D33" s="38"/>
      <c r="E33" s="39"/>
      <c r="F33" s="40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1"/>
      <c r="S33" s="39"/>
      <c r="T33" s="39"/>
      <c r="U33" s="39"/>
      <c r="V33" s="39"/>
    </row>
  </sheetData>
  <mergeCells count="36">
    <mergeCell ref="A4:V4"/>
    <mergeCell ref="A5:V5"/>
    <mergeCell ref="A6:V6"/>
    <mergeCell ref="A8:D8"/>
    <mergeCell ref="E8:F8"/>
    <mergeCell ref="G8:H8"/>
    <mergeCell ref="A10:A12"/>
    <mergeCell ref="B10:B12"/>
    <mergeCell ref="E10:F10"/>
    <mergeCell ref="G10:H10"/>
    <mergeCell ref="E11:F11"/>
    <mergeCell ref="G11:H11"/>
    <mergeCell ref="C10:D11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R10:R12"/>
    <mergeCell ref="S10:S12"/>
    <mergeCell ref="T10:T12"/>
    <mergeCell ref="U10:U12"/>
    <mergeCell ref="V10:V12"/>
    <mergeCell ref="A30:B30"/>
    <mergeCell ref="C30:V30"/>
    <mergeCell ref="A31:B31"/>
    <mergeCell ref="C31:V31"/>
    <mergeCell ref="A25:B25"/>
    <mergeCell ref="A27:V27"/>
    <mergeCell ref="A28:V28"/>
    <mergeCell ref="A29:B29"/>
    <mergeCell ref="C29:V29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ZAKDOC</cp:lastModifiedBy>
  <cp:revision>3</cp:revision>
  <dcterms:created xsi:type="dcterms:W3CDTF">2021-01-18T05:46:41Z</dcterms:created>
  <dcterms:modified xsi:type="dcterms:W3CDTF">2025-04-02T05:26:16Z</dcterms:modified>
</cp:coreProperties>
</file>