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9173\Desktop\223-фз\АО «Энергосервис»\Экспертиза\"/>
    </mc:Choice>
  </mc:AlternateContent>
  <bookViews>
    <workbookView xWindow="0" yWindow="0" windowWidth="28800" windowHeight="12030"/>
  </bookViews>
  <sheets>
    <sheet name="Обоснование НМЦД" sheetId="1" r:id="rId1"/>
  </sheets>
  <calcPr calcId="162913"/>
</workbook>
</file>

<file path=xl/calcChain.xml><?xml version="1.0" encoding="utf-8"?>
<calcChain xmlns="http://schemas.openxmlformats.org/spreadsheetml/2006/main">
  <c r="Q13" i="1" l="1"/>
  <c r="V13" i="1" s="1"/>
  <c r="F13" i="1"/>
  <c r="H13" i="1" l="1"/>
  <c r="J13" i="1"/>
  <c r="S13" i="1" l="1"/>
  <c r="T13" i="1" s="1"/>
  <c r="U13" i="1" s="1"/>
  <c r="V14" i="1"/>
  <c r="E8" i="1" l="1"/>
</calcChain>
</file>

<file path=xl/sharedStrings.xml><?xml version="1.0" encoding="utf-8"?>
<sst xmlns="http://schemas.openxmlformats.org/spreadsheetml/2006/main" count="44" uniqueCount="34">
  <si>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</si>
  <si>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</si>
  <si>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</si>
  <si>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</si>
  <si>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</si>
  <si>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</si>
  <si>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</si>
  <si>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</si>
  <si>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</si>
  <si>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</si>
  <si>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</si>
  <si>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</si>
  <si>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</si>
  <si>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</si>
  <si>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</si>
  <si>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</si>
  <si>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</si>
  <si>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</si>
  <si>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</si>
  <si>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</si>
  <si>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</si>
  <si>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</si>
  <si>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</si>
  <si>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</si>
  <si>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</si>
  <si>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</si>
  <si>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</si>
  <si>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Наименование товара (работ, услуг)</t>
  </si>
  <si>
    <t>Объем поставки товара (работ, услуг)</t>
  </si>
  <si>
    <t>№ ЭП21006</t>
  </si>
  <si>
    <t>условная единица</t>
  </si>
  <si>
    <t>Проведение экспертизы промышленной безопасности зданий и сооружений, технических устройств в котельных АО «Энергосервис»</t>
  </si>
  <si>
    <t>№ 230 от 21 апреля 2025 г.</t>
  </si>
  <si>
    <t>№113 от 23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</si>
</sst>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#,##0.00_р_."/>
    <numFmt numFmtId="166" formatCode="#,##0.0000"/>
    <numFmt numFmtId="167" formatCode="_-* #,##0.00_р_._-;\-* #,##0.00_р_._-;_-* &quot;-&quot;??_р_.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9" fillId="0" borderId="0"/>
    <xf numFmtId="0" fontId="1" fillId="0" borderId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165" fontId="8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165" fontId="9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center" vertical="top" wrapText="1"/>
    </xf>
    <xf numFmtId="165" fontId="5" fillId="0" borderId="0" xfId="0" applyNumberFormat="1" applyFont="1" applyAlignment="1">
      <alignment horizontal="center" vertical="top" wrapText="1"/>
    </xf>
    <xf numFmtId="165" fontId="12" fillId="0" borderId="0" xfId="0" applyNumberFormat="1" applyFont="1" applyAlignment="1">
      <alignment horizontal="right" vertical="top" wrapText="1"/>
    </xf>
    <xf numFmtId="0" fontId="16" fillId="0" borderId="0" xfId="0" applyFont="1" applyAlignment="1">
      <alignment vertical="top"/>
    </xf>
    <xf numFmtId="0" fontId="2" fillId="0" borderId="0" xfId="0" applyFont="1"/>
    <xf numFmtId="0" fontId="17" fillId="0" borderId="0" xfId="0" applyFont="1"/>
    <xf numFmtId="0" fontId="3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4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3" fontId="13" fillId="0" borderId="4" xfId="0" applyNumberFormat="1" applyFont="1" applyBorder="1" applyAlignment="1">
      <alignment horizontal="center" vertical="top" wrapText="1"/>
    </xf>
    <xf numFmtId="165" fontId="13" fillId="0" borderId="4" xfId="0" applyNumberFormat="1" applyFont="1" applyBorder="1" applyAlignment="1">
      <alignment horizontal="center" vertical="top" wrapText="1"/>
    </xf>
    <xf numFmtId="0" fontId="2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3" fillId="0" borderId="4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left" vertical="top" wrapText="1"/>
    </xf>
    <xf numFmtId="165" fontId="10" fillId="3" borderId="0" xfId="0" applyNumberFormat="1" applyFont="1" applyFill="1" applyAlignment="1">
      <alignment horizontal="center" vertical="top" wrapText="1"/>
    </xf>
    <xf numFmtId="165" fontId="9" fillId="0" borderId="0" xfId="0" applyNumberFormat="1" applyFont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1" fontId="18" fillId="5" borderId="1" xfId="1" applyNumberFormat="1" applyFont="1" applyFill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shrinkToFit="1"/>
    </xf>
    <xf numFmtId="4" fontId="3" fillId="0" borderId="1" xfId="0" applyNumberFormat="1" applyFont="1" applyBorder="1" applyAlignment="1">
      <alignment horizontal="center" vertical="top" shrinkToFit="1"/>
    </xf>
    <xf numFmtId="0" fontId="20" fillId="0" borderId="1" xfId="0" applyFont="1" applyBorder="1" applyAlignment="1">
      <alignment horizontal="right" vertical="top" wrapText="1"/>
    </xf>
    <xf numFmtId="0" fontId="20" fillId="0" borderId="3" xfId="0" applyFont="1" applyBorder="1" applyAlignment="1">
      <alignment horizontal="right" vertical="top" wrapText="1"/>
    </xf>
    <xf numFmtId="0" fontId="2" fillId="5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4" fontId="20" fillId="0" borderId="3" xfId="0" applyNumberFormat="1" applyFont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Финансовый 2" xfId="4"/>
    <cellStyle name="Финансовый 3" xfId="3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A7" zoomScale="130" zoomScaleNormal="130" workbookViewId="0">
      <selection activeCell="E8" sqref="E8:F8"/>
    </sheetView>
  </sheetViews>
  <sheetFormatPr defaultRowHeight="15" x14ac:dyDescent="0.25"/>
  <cols>
    <col min="1" max="1" width="4.5703125" style="1" customWidth="1"/>
    <col min="2" max="2" width="32" style="1" customWidth="1"/>
    <col min="3" max="3" width="9.42578125" style="1" customWidth="1"/>
    <col min="4" max="4" width="10" style="1" customWidth="1"/>
    <col min="5" max="5" width="15.5703125" style="1" customWidth="1"/>
    <col min="6" max="6" width="13.5703125" style="1" customWidth="1"/>
    <col min="7" max="7" width="15.5703125" style="1" customWidth="1"/>
    <col min="8" max="8" width="17.28515625" style="1" customWidth="1"/>
    <col min="9" max="9" width="10" style="1" hidden="1" customWidth="1"/>
    <col min="10" max="10" width="11.85546875" style="1" hidden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7109375" style="1" customWidth="1"/>
    <col min="20" max="20" width="0.7109375" style="1" hidden="1" customWidth="1"/>
    <col min="21" max="21" width="14.28515625" style="1" hidden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ht="15.75" x14ac:dyDescent="0.25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2" ht="15.75" x14ac:dyDescent="0.2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40" t="s">
        <v>5</v>
      </c>
      <c r="B8" s="40"/>
      <c r="C8" s="40"/>
      <c r="D8" s="40"/>
      <c r="E8" s="41">
        <f>SUMIF(V14,"&gt;0")</f>
        <v>1639820</v>
      </c>
      <c r="F8" s="41"/>
      <c r="G8" s="42" t="s">
        <v>6</v>
      </c>
      <c r="H8" s="42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32" t="s">
        <v>9</v>
      </c>
      <c r="B10" s="32" t="s">
        <v>27</v>
      </c>
      <c r="C10" s="32" t="s">
        <v>28</v>
      </c>
      <c r="D10" s="32"/>
      <c r="E10" s="36" t="s">
        <v>10</v>
      </c>
      <c r="F10" s="36"/>
      <c r="G10" s="36" t="s">
        <v>11</v>
      </c>
      <c r="H10" s="36"/>
      <c r="I10" s="36" t="s">
        <v>12</v>
      </c>
      <c r="J10" s="36"/>
      <c r="K10" s="36" t="s">
        <v>13</v>
      </c>
      <c r="L10" s="36"/>
      <c r="M10" s="36" t="s">
        <v>14</v>
      </c>
      <c r="N10" s="36"/>
      <c r="O10" s="36" t="s">
        <v>15</v>
      </c>
      <c r="P10" s="36"/>
      <c r="Q10" s="34" t="s">
        <v>16</v>
      </c>
      <c r="R10" s="32" t="s">
        <v>17</v>
      </c>
      <c r="S10" s="32" t="s">
        <v>18</v>
      </c>
      <c r="T10" s="32" t="s">
        <v>19</v>
      </c>
      <c r="U10" s="32" t="s">
        <v>20</v>
      </c>
      <c r="V10" s="34" t="s">
        <v>21</v>
      </c>
    </row>
    <row r="11" spans="1:22" ht="27" customHeight="1" x14ac:dyDescent="0.25">
      <c r="A11" s="32"/>
      <c r="B11" s="32"/>
      <c r="C11" s="32"/>
      <c r="D11" s="32"/>
      <c r="E11" s="37" t="s">
        <v>32</v>
      </c>
      <c r="F11" s="37"/>
      <c r="G11" s="37" t="s">
        <v>33</v>
      </c>
      <c r="H11" s="37"/>
      <c r="I11" s="37" t="s">
        <v>29</v>
      </c>
      <c r="J11" s="37"/>
      <c r="K11" s="37"/>
      <c r="L11" s="37"/>
      <c r="M11" s="37"/>
      <c r="N11" s="37"/>
      <c r="O11" s="37"/>
      <c r="P11" s="37"/>
      <c r="Q11" s="34"/>
      <c r="R11" s="32"/>
      <c r="S11" s="32"/>
      <c r="T11" s="32"/>
      <c r="U11" s="32"/>
      <c r="V11" s="34"/>
    </row>
    <row r="12" spans="1:22" ht="27" customHeight="1" x14ac:dyDescent="0.25">
      <c r="A12" s="32"/>
      <c r="B12" s="32"/>
      <c r="C12" s="28" t="s">
        <v>22</v>
      </c>
      <c r="D12" s="29" t="s">
        <v>23</v>
      </c>
      <c r="E12" s="30" t="s">
        <v>24</v>
      </c>
      <c r="F12" s="30" t="s">
        <v>25</v>
      </c>
      <c r="G12" s="30" t="s">
        <v>24</v>
      </c>
      <c r="H12" s="30" t="s">
        <v>25</v>
      </c>
      <c r="I12" s="30" t="s">
        <v>24</v>
      </c>
      <c r="J12" s="30" t="s">
        <v>25</v>
      </c>
      <c r="K12" s="30" t="s">
        <v>24</v>
      </c>
      <c r="L12" s="30" t="s">
        <v>25</v>
      </c>
      <c r="M12" s="30" t="s">
        <v>24</v>
      </c>
      <c r="N12" s="30" t="s">
        <v>25</v>
      </c>
      <c r="O12" s="30" t="s">
        <v>24</v>
      </c>
      <c r="P12" s="30" t="s">
        <v>25</v>
      </c>
      <c r="Q12" s="35"/>
      <c r="R12" s="33"/>
      <c r="S12" s="33"/>
      <c r="T12" s="33"/>
      <c r="U12" s="33"/>
      <c r="V12" s="35"/>
    </row>
    <row r="13" spans="1:22" ht="93" customHeight="1" x14ac:dyDescent="0.25">
      <c r="A13" s="43">
        <v>1</v>
      </c>
      <c r="B13" s="31" t="s">
        <v>31</v>
      </c>
      <c r="C13" s="44" t="s">
        <v>30</v>
      </c>
      <c r="D13" s="45">
        <v>1</v>
      </c>
      <c r="E13" s="58">
        <v>1378000</v>
      </c>
      <c r="F13" s="46">
        <f t="shared" ref="F13" si="0">E13*D13</f>
        <v>1378000</v>
      </c>
      <c r="G13" s="47">
        <v>1901640</v>
      </c>
      <c r="H13" s="46">
        <f t="shared" ref="H13" si="1">G13/D13</f>
        <v>1901640</v>
      </c>
      <c r="I13" s="47">
        <v>6917</v>
      </c>
      <c r="J13" s="46">
        <f t="shared" ref="J13" si="2">I13*D13</f>
        <v>6917</v>
      </c>
      <c r="K13" s="46"/>
      <c r="L13" s="46"/>
      <c r="M13" s="46"/>
      <c r="N13" s="46"/>
      <c r="O13" s="46"/>
      <c r="P13" s="46"/>
      <c r="Q13" s="48">
        <f>(E13+G13)/R13</f>
        <v>1639820</v>
      </c>
      <c r="R13" s="49">
        <v>2</v>
      </c>
      <c r="S13" s="49">
        <f t="shared" ref="S13" si="3">SQRT((IF(E13&gt;0,POWER(E13-Q13,2),0)+IF(G13&gt;0,POWER(G13-Q13,2),0)+IF(I13&gt;0,POWER(I13-Q13,2),0)+IF(K13&gt;0,POWER(K13-Q13,2),0)+IF(M13&gt;0,POWER(M13-Q13,2),0))/(R13-1))</f>
        <v>1674357.080257673</v>
      </c>
      <c r="T13" s="50">
        <f t="shared" ref="T13" si="4">S13/Q13*100</f>
        <v>102.10615069078759</v>
      </c>
      <c r="U13" s="50" t="str">
        <f t="shared" ref="U13" si="5">IF(T13&lt;33,$U$8,$U$9)</f>
        <v>НЕОДН</v>
      </c>
      <c r="V13" s="51">
        <f>D13*Q13</f>
        <v>1639820</v>
      </c>
    </row>
    <row r="14" spans="1:22" s="18" customFormat="1" ht="27.75" customHeight="1" x14ac:dyDescent="0.25">
      <c r="A14" s="52" t="s">
        <v>26</v>
      </c>
      <c r="B14" s="53"/>
      <c r="C14" s="54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7">
        <f>SUMIF(V13:V13,"&gt;0")</f>
        <v>1639820</v>
      </c>
    </row>
    <row r="15" spans="1:22" s="19" customFormat="1" x14ac:dyDescent="0.25">
      <c r="A15" s="20"/>
      <c r="S15" s="21"/>
    </row>
    <row r="16" spans="1:22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2:22" x14ac:dyDescent="0.25">
      <c r="B17" s="23"/>
      <c r="C17" s="23"/>
      <c r="D17" s="24"/>
      <c r="E17" s="25"/>
      <c r="F17" s="26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7"/>
      <c r="S17" s="25"/>
      <c r="T17" s="25"/>
      <c r="U17" s="25"/>
      <c r="V17" s="25"/>
    </row>
  </sheetData>
  <mergeCells count="28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14:B14"/>
  </mergeCells>
  <pageMargins left="0.7" right="0.7" top="0.75" bottom="0.75" header="0.3" footer="0.3"/>
  <pageSetup paperSize="9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RePack by Diakov</cp:lastModifiedBy>
  <cp:revision>3</cp:revision>
  <dcterms:created xsi:type="dcterms:W3CDTF">2021-01-18T05:46:41Z</dcterms:created>
  <dcterms:modified xsi:type="dcterms:W3CDTF">2025-05-19T07:35:08Z</dcterms:modified>
</cp:coreProperties>
</file>