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173\Desktop\223-фз\ИС ТВК\Новая закупка\"/>
    </mc:Choice>
  </mc:AlternateContent>
  <bookViews>
    <workbookView xWindow="0" yWindow="0" windowWidth="24750" windowHeight="11730"/>
  </bookViews>
  <sheets>
    <sheet name="Обоснование НМЦД" sheetId="1" r:id="rId1"/>
  </sheets>
  <definedNames>
    <definedName name="_Toc447206561" localSheetId="0">'Обоснование НМЦД'!$B$18</definedName>
  </definedNames>
  <calcPr calcId="162913"/>
</workbook>
</file>

<file path=xl/calcChain.xml><?xml version="1.0" encoding="utf-8"?>
<calcChain xmlns="http://schemas.openxmlformats.org/spreadsheetml/2006/main">
  <c r="Q13" i="1" l="1"/>
  <c r="Q15" i="1" l="1"/>
  <c r="Q16" i="1"/>
  <c r="V16" i="1" s="1"/>
  <c r="Q18" i="1"/>
  <c r="Q19" i="1"/>
  <c r="Q20" i="1"/>
  <c r="Q21" i="1"/>
  <c r="Q22" i="1"/>
  <c r="Q23" i="1"/>
  <c r="Q24" i="1"/>
  <c r="F13" i="1"/>
  <c r="F17" i="1"/>
  <c r="F16" i="1"/>
  <c r="F15" i="1"/>
  <c r="R18" i="1"/>
  <c r="S18" i="1" s="1"/>
  <c r="T18" i="1" s="1"/>
  <c r="U18" i="1" s="1"/>
  <c r="R19" i="1"/>
  <c r="S19" i="1" s="1"/>
  <c r="R20" i="1"/>
  <c r="S20" i="1" s="1"/>
  <c r="T20" i="1" s="1"/>
  <c r="U20" i="1" s="1"/>
  <c r="R21" i="1"/>
  <c r="S21" i="1" s="1"/>
  <c r="R22" i="1"/>
  <c r="S22" i="1" s="1"/>
  <c r="R23" i="1"/>
  <c r="S23" i="1" s="1"/>
  <c r="R24" i="1"/>
  <c r="S24" i="1" s="1"/>
  <c r="S16" i="1" l="1"/>
  <c r="T16" i="1" s="1"/>
  <c r="U16" i="1" s="1"/>
  <c r="T23" i="1"/>
  <c r="U23" i="1" s="1"/>
  <c r="Q17" i="1"/>
  <c r="V17" i="1" s="1"/>
  <c r="S15" i="1"/>
  <c r="T15" i="1" s="1"/>
  <c r="U15" i="1" s="1"/>
  <c r="V15" i="1"/>
  <c r="T21" i="1"/>
  <c r="U21" i="1" s="1"/>
  <c r="T24" i="1"/>
  <c r="U24" i="1" s="1"/>
  <c r="T19" i="1"/>
  <c r="U19" i="1" s="1"/>
  <c r="T22" i="1"/>
  <c r="U22" i="1" s="1"/>
  <c r="S17" i="1" l="1"/>
  <c r="T17" i="1" s="1"/>
  <c r="U17" i="1" s="1"/>
  <c r="Q14" i="1"/>
  <c r="V14" i="1" s="1"/>
  <c r="V13" i="1"/>
  <c r="F14" i="1" l="1"/>
  <c r="V25" i="1" l="1"/>
  <c r="S13" i="1" l="1"/>
  <c r="T13" i="1" s="1"/>
  <c r="U13" i="1" s="1"/>
  <c r="S14" i="1"/>
  <c r="T14" i="1" s="1"/>
  <c r="U14" i="1" s="1"/>
  <c r="F18" i="1"/>
  <c r="F19" i="1"/>
  <c r="F20" i="1"/>
  <c r="F21" i="1"/>
  <c r="F22" i="1"/>
  <c r="F23" i="1"/>
  <c r="F24" i="1"/>
  <c r="V24" i="1" l="1"/>
  <c r="V21" i="1"/>
  <c r="V20" i="1"/>
  <c r="V19" i="1"/>
  <c r="V18" i="1"/>
  <c r="V22" i="1"/>
  <c r="N22" i="1"/>
  <c r="L22" i="1"/>
  <c r="F25" i="1"/>
  <c r="E8" i="1" l="1"/>
  <c r="V23" i="1"/>
</calcChain>
</file>

<file path=xl/sharedStrings.xml><?xml version="1.0" encoding="utf-8"?>
<sst xmlns="http://schemas.openxmlformats.org/spreadsheetml/2006/main" count="58" uniqueCount="35">
  <si>
    <t>к обоснованию начальной (максимальной) цены договора</t>
  </si>
  <si>
    <t>РАСЧЕТ</t>
  </si>
  <si>
    <t>рублей</t>
  </si>
  <si>
    <t>ОДН</t>
  </si>
  <si>
    <t>НЕОДН</t>
  </si>
  <si>
    <t>№ п/п</t>
  </si>
  <si>
    <t>Объем поставки товара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</si>
  <si>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</si>
  <si>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</si>
  <si>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</si>
  <si>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</si>
  <si>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</si>
  <si>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</si>
  <si>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</si>
  <si>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</si>
  <si>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</si>
  <si>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</si>
  <si>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</si>
  <si>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</si>
  <si>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</si>
  <si>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</si>
  <si>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</si>
  <si>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</si>
  <si>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</si>
  <si>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</si>
  <si>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Наименование товара (работ, услуг)</t>
  </si>
  <si>
    <t>обоснования цены  единицы товара, работы, услуги</t>
  </si>
  <si>
    <t>НМЦД</t>
  </si>
  <si>
    <t>штука</t>
  </si>
  <si>
    <t>от суствует</t>
  </si>
  <si>
    <t>Комбинированная установка механической очистки сточных вод (решетка-песколовка) КУМО серии КУМО-10/1100-345МЗ. Модель: КУМО(1)-216.3.Ш.00.00.00.000</t>
  </si>
  <si>
    <t xml:space="preserve">Шнековая установка обезвоживания осадка ШУОО серии ШУОО-131/404-345МЗ Модель: ШУОО-352.00.00.00.000 </t>
  </si>
  <si>
    <t xml:space="preserve">Тележка ручная передвижная СБО-1000.Х.2.05.03.07.000 </t>
  </si>
  <si>
    <t xml:space="preserve">Рельсовый путь под тележку СБО-1000.Х.2.05.03.06.000 </t>
  </si>
  <si>
    <r>
      <t>Установка механической очистки сточных вод  УМОсерии УМО-5/2000-345МЗ. Модель: УМО(Ш)-60.Х-345МЗ</t>
    </r>
    <r>
      <rPr>
        <sz val="10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</si>
</sst>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#,##0.00_р_."/>
  </numFmts>
  <fonts count="27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shrinkToFit="1"/>
    </xf>
    <xf numFmtId="4" fontId="1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4" fontId="15" fillId="0" borderId="0" xfId="0" applyNumberFormat="1" applyFont="1" applyAlignment="1">
      <alignment vertical="top"/>
    </xf>
    <xf numFmtId="4" fontId="21" fillId="0" borderId="0" xfId="0" applyNumberFormat="1" applyFont="1"/>
    <xf numFmtId="164" fontId="1" fillId="0" borderId="0" xfId="0" applyNumberFormat="1" applyFont="1" applyAlignment="1">
      <alignment vertical="top"/>
    </xf>
    <xf numFmtId="164" fontId="15" fillId="0" borderId="0" xfId="0" applyNumberFormat="1" applyFont="1" applyAlignment="1">
      <alignment vertical="top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shrinkToFit="1"/>
    </xf>
    <xf numFmtId="0" fontId="19" fillId="4" borderId="1" xfId="0" applyFont="1" applyFill="1" applyBorder="1" applyAlignment="1">
      <alignment horizontal="center" vertical="top" shrinkToFit="1"/>
    </xf>
    <xf numFmtId="4" fontId="19" fillId="0" borderId="1" xfId="0" applyNumberFormat="1" applyFont="1" applyBorder="1" applyAlignment="1">
      <alignment horizontal="center" vertical="top" shrinkToFit="1"/>
    </xf>
    <xf numFmtId="4" fontId="19" fillId="4" borderId="1" xfId="0" applyNumberFormat="1" applyFont="1" applyFill="1" applyBorder="1" applyAlignment="1">
      <alignment horizontal="center" vertical="top" shrinkToFit="1"/>
    </xf>
    <xf numFmtId="4" fontId="19" fillId="0" borderId="1" xfId="0" applyNumberFormat="1" applyFont="1" applyBorder="1" applyAlignment="1">
      <alignment horizontal="center" vertical="top" wrapText="1"/>
    </xf>
    <xf numFmtId="4" fontId="25" fillId="0" borderId="1" xfId="0" applyNumberFormat="1" applyFont="1" applyBorder="1" applyAlignment="1">
      <alignment horizontal="center" vertical="top" shrinkToFit="1"/>
    </xf>
    <xf numFmtId="0" fontId="19" fillId="0" borderId="5" xfId="0" applyFont="1" applyBorder="1" applyAlignment="1">
      <alignment horizontal="center" vertical="top" wrapText="1"/>
    </xf>
    <xf numFmtId="0" fontId="19" fillId="4" borderId="3" xfId="0" applyFont="1" applyFill="1" applyBorder="1" applyAlignment="1">
      <alignment horizontal="center" vertical="top" shrinkToFit="1"/>
    </xf>
    <xf numFmtId="0" fontId="12" fillId="0" borderId="6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center" vertical="top" wrapText="1"/>
    </xf>
    <xf numFmtId="4" fontId="12" fillId="0" borderId="6" xfId="0" applyNumberFormat="1" applyFont="1" applyBorder="1" applyAlignment="1">
      <alignment horizontal="right" vertical="top" shrinkToFit="1"/>
    </xf>
    <xf numFmtId="4" fontId="12" fillId="4" borderId="6" xfId="0" applyNumberFormat="1" applyFont="1" applyFill="1" applyBorder="1" applyAlignment="1">
      <alignment horizontal="right" vertical="top" wrapText="1"/>
    </xf>
    <xf numFmtId="4" fontId="12" fillId="0" borderId="6" xfId="0" applyNumberFormat="1" applyFont="1" applyBorder="1" applyAlignment="1">
      <alignment horizontal="right" vertical="top" wrapText="1"/>
    </xf>
    <xf numFmtId="4" fontId="12" fillId="5" borderId="6" xfId="0" applyNumberFormat="1" applyFont="1" applyFill="1" applyBorder="1" applyAlignment="1">
      <alignment horizontal="center" vertical="top" wrapText="1"/>
    </xf>
    <xf numFmtId="4" fontId="12" fillId="0" borderId="6" xfId="0" applyNumberFormat="1" applyFont="1" applyBorder="1" applyAlignment="1">
      <alignment horizontal="center" vertical="top" shrinkToFit="1"/>
    </xf>
    <xf numFmtId="4" fontId="12" fillId="4" borderId="6" xfId="0" applyNumberFormat="1" applyFont="1" applyFill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Border="1" applyAlignment="1">
      <alignment horizontal="center" vertical="top" shrinkToFit="1"/>
    </xf>
    <xf numFmtId="4" fontId="12" fillId="4" borderId="1" xfId="0" applyNumberFormat="1" applyFont="1" applyFill="1" applyBorder="1" applyAlignment="1">
      <alignment horizontal="center" vertical="top" shrinkToFit="1"/>
    </xf>
    <xf numFmtId="4" fontId="19" fillId="4" borderId="2" xfId="0" applyNumberFormat="1" applyFont="1" applyFill="1" applyBorder="1" applyAlignment="1">
      <alignment horizontal="center" vertical="top" shrinkToFit="1"/>
    </xf>
    <xf numFmtId="4" fontId="19" fillId="0" borderId="3" xfId="0" applyNumberFormat="1" applyFont="1" applyBorder="1" applyAlignment="1">
      <alignment horizontal="center" vertical="top" shrinkToFit="1"/>
    </xf>
    <xf numFmtId="165" fontId="12" fillId="0" borderId="7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4" fontId="15" fillId="0" borderId="1" xfId="0" applyNumberFormat="1" applyFont="1" applyBorder="1" applyAlignment="1">
      <alignment vertical="top"/>
    </xf>
    <xf numFmtId="0" fontId="5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22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0" fontId="20" fillId="0" borderId="2" xfId="0" applyFont="1" applyBorder="1" applyAlignment="1">
      <alignment horizontal="right" vertical="top" wrapText="1"/>
    </xf>
    <xf numFmtId="0" fontId="16" fillId="0" borderId="3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23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2" fillId="0" borderId="3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top" wrapText="1"/>
    </xf>
    <xf numFmtId="4" fontId="26" fillId="0" borderId="9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4" fontId="26" fillId="0" borderId="10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53341</xdr:colOff>
      <xdr:row>28</xdr:row>
      <xdr:rowOff>0</xdr:rowOff>
    </xdr:from>
    <xdr:to>
      <xdr:col>3</xdr:col>
      <xdr:colOff>495299</xdr:colOff>
      <xdr:row>28</xdr:row>
      <xdr:rowOff>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28</xdr:row>
      <xdr:rowOff>0</xdr:rowOff>
    </xdr:from>
    <xdr:to>
      <xdr:col>3</xdr:col>
      <xdr:colOff>495299</xdr:colOff>
      <xdr:row>28</xdr:row>
      <xdr:rowOff>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E10" zoomScale="160" zoomScaleNormal="160" workbookViewId="0">
      <selection activeCell="Q25" sqref="Q25"/>
    </sheetView>
  </sheetViews>
  <sheetFormatPr defaultRowHeight="15" x14ac:dyDescent="0.25"/>
  <cols>
    <col min="1" max="1" width="4.5703125" style="1" customWidth="1"/>
    <col min="2" max="2" width="34.7109375" style="1" customWidth="1"/>
    <col min="3" max="3" width="11.28515625" style="1" customWidth="1"/>
    <col min="4" max="4" width="11.5703125" style="1" customWidth="1"/>
    <col min="5" max="6" width="13.7109375" style="1" customWidth="1"/>
    <col min="7" max="7" width="13" style="1" customWidth="1"/>
    <col min="8" max="8" width="11" style="1" customWidth="1"/>
    <col min="9" max="9" width="11.7109375" style="1" customWidth="1"/>
    <col min="10" max="10" width="9.5703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3" style="1" customWidth="1"/>
    <col min="18" max="18" width="10.5703125" style="1" customWidth="1"/>
    <col min="19" max="19" width="13.85546875" style="1" hidden="1" customWidth="1"/>
    <col min="20" max="20" width="11.85546875" style="1" hidden="1" customWidth="1"/>
    <col min="21" max="21" width="14.28515625" style="1" hidden="1" customWidth="1"/>
    <col min="22" max="22" width="13.85546875" style="2" customWidth="1"/>
    <col min="23" max="23" width="16.28515625" style="1" customWidth="1"/>
    <col min="24" max="24" width="14" style="1" customWidth="1"/>
    <col min="25" max="29" width="8.85546875" style="1"/>
    <col min="30" max="30" width="11.5703125" style="1" bestFit="1" customWidth="1"/>
    <col min="31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4" width="8.85546875" style="1"/>
  </cols>
  <sheetData>
    <row r="1" spans="1:30" s="3" customFormat="1" ht="12" x14ac:dyDescent="0.25">
      <c r="F1" s="4"/>
      <c r="G1" s="4"/>
      <c r="H1" s="4"/>
      <c r="V1" s="5"/>
    </row>
    <row r="2" spans="1:30" s="3" customFormat="1" ht="12" x14ac:dyDescent="0.25">
      <c r="F2" s="4"/>
      <c r="G2" s="4"/>
      <c r="H2" s="4"/>
      <c r="V2" s="5" t="s">
        <v>0</v>
      </c>
    </row>
    <row r="3" spans="1:30" s="6" customFormat="1" ht="11.25" x14ac:dyDescent="0.25"/>
    <row r="4" spans="1:30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30" ht="15.75" x14ac:dyDescent="0.25">
      <c r="A5" s="70" t="s">
        <v>26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30" ht="15.75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1:30" s="7" customFormat="1" ht="11.25" x14ac:dyDescent="0.25">
      <c r="T7" s="6"/>
      <c r="U7" s="6"/>
    </row>
    <row r="8" spans="1:30" s="8" customFormat="1" ht="35.25" customHeight="1" x14ac:dyDescent="0.25">
      <c r="A8" s="72" t="s">
        <v>27</v>
      </c>
      <c r="B8" s="73"/>
      <c r="C8" s="73"/>
      <c r="D8" s="73"/>
      <c r="E8" s="74">
        <f>V25</f>
        <v>34706350</v>
      </c>
      <c r="F8" s="74"/>
      <c r="G8" s="75" t="s">
        <v>2</v>
      </c>
      <c r="H8" s="75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3</v>
      </c>
      <c r="V8" s="12"/>
    </row>
    <row r="9" spans="1:30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4</v>
      </c>
      <c r="V9" s="17"/>
    </row>
    <row r="10" spans="1:30" ht="15" customHeight="1" x14ac:dyDescent="0.25">
      <c r="A10" s="77" t="s">
        <v>5</v>
      </c>
      <c r="B10" s="77" t="s">
        <v>25</v>
      </c>
      <c r="C10" s="77" t="s">
        <v>6</v>
      </c>
      <c r="D10" s="77"/>
      <c r="E10" s="78" t="s">
        <v>7</v>
      </c>
      <c r="F10" s="78"/>
      <c r="G10" s="78" t="s">
        <v>8</v>
      </c>
      <c r="H10" s="78"/>
      <c r="I10" s="78" t="s">
        <v>9</v>
      </c>
      <c r="J10" s="78"/>
      <c r="K10" s="78" t="s">
        <v>10</v>
      </c>
      <c r="L10" s="78"/>
      <c r="M10" s="78" t="s">
        <v>11</v>
      </c>
      <c r="N10" s="78"/>
      <c r="O10" s="78" t="s">
        <v>12</v>
      </c>
      <c r="P10" s="78"/>
      <c r="Q10" s="88" t="s">
        <v>13</v>
      </c>
      <c r="R10" s="77" t="s">
        <v>14</v>
      </c>
      <c r="S10" s="77" t="s">
        <v>15</v>
      </c>
      <c r="T10" s="87" t="s">
        <v>16</v>
      </c>
      <c r="U10" s="77" t="s">
        <v>17</v>
      </c>
      <c r="V10" s="88" t="s">
        <v>18</v>
      </c>
    </row>
    <row r="11" spans="1:30" ht="27" customHeight="1" x14ac:dyDescent="0.25">
      <c r="A11" s="77"/>
      <c r="B11" s="77"/>
      <c r="C11" s="77"/>
      <c r="D11" s="77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88"/>
      <c r="R11" s="77"/>
      <c r="S11" s="77"/>
      <c r="T11" s="87"/>
      <c r="U11" s="77"/>
      <c r="V11" s="88"/>
    </row>
    <row r="12" spans="1:30" ht="27" customHeight="1" thickBot="1" x14ac:dyDescent="0.3">
      <c r="A12" s="77"/>
      <c r="B12" s="77"/>
      <c r="C12" s="40" t="s">
        <v>19</v>
      </c>
      <c r="D12" s="19" t="s">
        <v>20</v>
      </c>
      <c r="E12" s="41" t="s">
        <v>21</v>
      </c>
      <c r="F12" s="41" t="s">
        <v>22</v>
      </c>
      <c r="G12" s="41" t="s">
        <v>21</v>
      </c>
      <c r="H12" s="41" t="s">
        <v>22</v>
      </c>
      <c r="I12" s="64" t="s">
        <v>21</v>
      </c>
      <c r="J12" s="41" t="s">
        <v>22</v>
      </c>
      <c r="K12" s="41" t="s">
        <v>21</v>
      </c>
      <c r="L12" s="41" t="s">
        <v>22</v>
      </c>
      <c r="M12" s="41" t="s">
        <v>21</v>
      </c>
      <c r="N12" s="41" t="s">
        <v>22</v>
      </c>
      <c r="O12" s="41" t="s">
        <v>21</v>
      </c>
      <c r="P12" s="41" t="s">
        <v>22</v>
      </c>
      <c r="Q12" s="88"/>
      <c r="R12" s="77"/>
      <c r="S12" s="77"/>
      <c r="T12" s="87"/>
      <c r="U12" s="77"/>
      <c r="V12" s="88"/>
    </row>
    <row r="13" spans="1:30" ht="66.75" customHeight="1" thickBot="1" x14ac:dyDescent="0.3">
      <c r="A13" s="40">
        <v>1</v>
      </c>
      <c r="B13" s="89" t="s">
        <v>30</v>
      </c>
      <c r="C13" s="90" t="s">
        <v>28</v>
      </c>
      <c r="D13" s="90">
        <v>2</v>
      </c>
      <c r="E13" s="91">
        <v>7182300</v>
      </c>
      <c r="F13" s="60">
        <f>E13*D13</f>
        <v>14364600</v>
      </c>
      <c r="G13" s="59" t="s">
        <v>29</v>
      </c>
      <c r="H13" s="62"/>
      <c r="I13" s="59" t="s">
        <v>29</v>
      </c>
      <c r="J13" s="63"/>
      <c r="K13" s="46"/>
      <c r="L13" s="44"/>
      <c r="M13" s="44"/>
      <c r="N13" s="44"/>
      <c r="O13" s="44"/>
      <c r="P13" s="45"/>
      <c r="Q13" s="44">
        <f>E13</f>
        <v>7182300</v>
      </c>
      <c r="R13" s="42">
        <v>1</v>
      </c>
      <c r="S13" s="42" t="e">
        <f t="shared" ref="S13" si="0">SQRT((IF(E13&gt;0,POWER(E13-Q13,2),0)+IF(G13&gt;0,POWER(G13-Q13,2),0)+IF(I13&gt;0,POWER(I13-Q13,2),0)+IF(K13&gt;0,POWER(K13-Q13,2),0)+IF(M13&gt;0,POWER(M13-Q13,2),0))/(R13-1))</f>
        <v>#VALUE!</v>
      </c>
      <c r="T13" s="49" t="e">
        <f t="shared" ref="T13" si="1">S13/Q13*100</f>
        <v>#VALUE!</v>
      </c>
      <c r="U13" s="43" t="e">
        <f t="shared" ref="U13" si="2">IF(T13&lt;33,$U$8,$U$9)</f>
        <v>#VALUE!</v>
      </c>
      <c r="V13" s="47">
        <f>D13*Q13</f>
        <v>14364600</v>
      </c>
      <c r="AD13" s="38"/>
    </row>
    <row r="14" spans="1:30" ht="46.5" customHeight="1" thickBot="1" x14ac:dyDescent="0.3">
      <c r="A14" s="40">
        <v>2</v>
      </c>
      <c r="B14" s="67" t="s">
        <v>34</v>
      </c>
      <c r="C14" s="90" t="s">
        <v>28</v>
      </c>
      <c r="D14" s="92">
        <v>2</v>
      </c>
      <c r="E14" s="93">
        <v>2942175</v>
      </c>
      <c r="F14" s="60">
        <f t="shared" ref="F14:F24" si="3">E14*D14</f>
        <v>5884350</v>
      </c>
      <c r="G14" s="59" t="s">
        <v>29</v>
      </c>
      <c r="H14" s="62"/>
      <c r="I14" s="59" t="s">
        <v>29</v>
      </c>
      <c r="J14" s="63"/>
      <c r="K14" s="46"/>
      <c r="L14" s="44"/>
      <c r="M14" s="44"/>
      <c r="N14" s="44"/>
      <c r="O14" s="44"/>
      <c r="P14" s="45"/>
      <c r="Q14" s="44">
        <f>ROUND(AVERAGE(E14,G14,I14,K14,M14),2)</f>
        <v>2942175</v>
      </c>
      <c r="R14" s="42">
        <v>1</v>
      </c>
      <c r="S14" s="42" t="e">
        <f t="shared" ref="S14" si="4">SQRT((IF(E14&gt;0,POWER(E14-Q14,2),0)+IF(G14&gt;0,POWER(G14-Q14,2),0)+IF(I14&gt;0,POWER(I14-Q14,2),0)+IF(K14&gt;0,POWER(K14-Q14,2),0)+IF(M14&gt;0,POWER(M14-Q14,2),0))/(R14-1))</f>
        <v>#VALUE!</v>
      </c>
      <c r="T14" s="49" t="e">
        <f t="shared" ref="T14" si="5">S14/Q14*100</f>
        <v>#VALUE!</v>
      </c>
      <c r="U14" s="43" t="e">
        <f t="shared" ref="U14" si="6">IF(T14&lt;33,$U$8,$U$9)</f>
        <v>#VALUE!</v>
      </c>
      <c r="V14" s="47">
        <f t="shared" ref="V14:V17" si="7">D14*Q14</f>
        <v>5884350</v>
      </c>
      <c r="W14" s="25"/>
    </row>
    <row r="15" spans="1:30" ht="47.25" customHeight="1" thickBot="1" x14ac:dyDescent="0.3">
      <c r="A15" s="65">
        <v>3</v>
      </c>
      <c r="B15" s="66" t="s">
        <v>31</v>
      </c>
      <c r="C15" s="90" t="s">
        <v>28</v>
      </c>
      <c r="D15" s="92">
        <v>2</v>
      </c>
      <c r="E15" s="93">
        <v>6544900</v>
      </c>
      <c r="F15" s="60">
        <f t="shared" si="3"/>
        <v>13089800</v>
      </c>
      <c r="G15" s="59" t="s">
        <v>29</v>
      </c>
      <c r="H15" s="62"/>
      <c r="I15" s="59" t="s">
        <v>29</v>
      </c>
      <c r="J15" s="63"/>
      <c r="K15" s="46"/>
      <c r="L15" s="44"/>
      <c r="M15" s="44"/>
      <c r="N15" s="44"/>
      <c r="O15" s="44"/>
      <c r="P15" s="44"/>
      <c r="Q15" s="44">
        <f t="shared" ref="Q15:Q24" si="8">ROUND(AVERAGE(E15,G15,I15,K15,M15),2)</f>
        <v>6544900</v>
      </c>
      <c r="R15" s="42">
        <v>1</v>
      </c>
      <c r="S15" s="42" t="e">
        <f t="shared" ref="S15:S17" si="9">SQRT((IF(E15&gt;0,POWER(E15-Q15,2),0)+IF(G15&gt;0,POWER(G15-Q15,2),0)+IF(I15&gt;0,POWER(I15-Q15,2),0)+IF(K15&gt;0,POWER(K15-Q15,2),0)+IF(M15&gt;0,POWER(M15-Q15,2),0))/(R15-1))</f>
        <v>#VALUE!</v>
      </c>
      <c r="T15" s="49" t="e">
        <f t="shared" ref="T15:T17" si="10">S15/Q15*100</f>
        <v>#VALUE!</v>
      </c>
      <c r="U15" s="43" t="e">
        <f t="shared" ref="U15:U17" si="11">IF(T15&lt;33,$U$8,$U$9)</f>
        <v>#VALUE!</v>
      </c>
      <c r="V15" s="47">
        <f t="shared" si="7"/>
        <v>13089800</v>
      </c>
      <c r="W15" s="25"/>
    </row>
    <row r="16" spans="1:30" ht="26.25" thickBot="1" x14ac:dyDescent="0.3">
      <c r="A16" s="65">
        <v>4</v>
      </c>
      <c r="B16" s="66" t="s">
        <v>32</v>
      </c>
      <c r="C16" s="90" t="s">
        <v>28</v>
      </c>
      <c r="D16" s="92">
        <v>2</v>
      </c>
      <c r="E16" s="93">
        <v>451400</v>
      </c>
      <c r="F16" s="60">
        <f t="shared" si="3"/>
        <v>902800</v>
      </c>
      <c r="G16" s="59" t="s">
        <v>29</v>
      </c>
      <c r="H16" s="62"/>
      <c r="I16" s="59" t="s">
        <v>29</v>
      </c>
      <c r="J16" s="63"/>
      <c r="K16" s="46"/>
      <c r="L16" s="44"/>
      <c r="M16" s="44"/>
      <c r="N16" s="44"/>
      <c r="O16" s="44"/>
      <c r="P16" s="44"/>
      <c r="Q16" s="44">
        <f t="shared" si="8"/>
        <v>451400</v>
      </c>
      <c r="R16" s="42">
        <v>1</v>
      </c>
      <c r="S16" s="42" t="e">
        <f t="shared" si="9"/>
        <v>#VALUE!</v>
      </c>
      <c r="T16" s="49" t="e">
        <f t="shared" si="10"/>
        <v>#VALUE!</v>
      </c>
      <c r="U16" s="43" t="e">
        <f t="shared" si="11"/>
        <v>#VALUE!</v>
      </c>
      <c r="V16" s="47">
        <f t="shared" si="7"/>
        <v>902800</v>
      </c>
      <c r="W16" s="25"/>
    </row>
    <row r="17" spans="1:30" ht="27" customHeight="1" thickBot="1" x14ac:dyDescent="0.3">
      <c r="A17" s="65">
        <v>5</v>
      </c>
      <c r="B17" s="66" t="s">
        <v>33</v>
      </c>
      <c r="C17" s="90" t="s">
        <v>28</v>
      </c>
      <c r="D17" s="92">
        <v>1</v>
      </c>
      <c r="E17" s="93">
        <v>464800</v>
      </c>
      <c r="F17" s="60">
        <f t="shared" si="3"/>
        <v>464800</v>
      </c>
      <c r="G17" s="59" t="s">
        <v>29</v>
      </c>
      <c r="H17" s="62"/>
      <c r="I17" s="59" t="s">
        <v>29</v>
      </c>
      <c r="J17" s="63"/>
      <c r="K17" s="46"/>
      <c r="L17" s="44"/>
      <c r="M17" s="44"/>
      <c r="N17" s="44"/>
      <c r="O17" s="44"/>
      <c r="P17" s="44"/>
      <c r="Q17" s="44">
        <f t="shared" si="8"/>
        <v>464800</v>
      </c>
      <c r="R17" s="42">
        <v>1</v>
      </c>
      <c r="S17" s="42" t="e">
        <f t="shared" si="9"/>
        <v>#VALUE!</v>
      </c>
      <c r="T17" s="49" t="e">
        <f t="shared" si="10"/>
        <v>#VALUE!</v>
      </c>
      <c r="U17" s="43" t="e">
        <f t="shared" si="11"/>
        <v>#VALUE!</v>
      </c>
      <c r="V17" s="47">
        <f t="shared" si="7"/>
        <v>464800</v>
      </c>
      <c r="W17" s="25"/>
    </row>
    <row r="18" spans="1:30" ht="18" hidden="1" customHeight="1" x14ac:dyDescent="0.3">
      <c r="A18" s="50">
        <v>6</v>
      </c>
      <c r="B18" s="51"/>
      <c r="C18" s="52"/>
      <c r="D18" s="48">
        <v>100</v>
      </c>
      <c r="E18" s="56"/>
      <c r="F18" s="57">
        <f t="shared" si="3"/>
        <v>0</v>
      </c>
      <c r="G18" s="58"/>
      <c r="H18" s="57"/>
      <c r="I18" s="54"/>
      <c r="J18" s="53"/>
      <c r="K18" s="55"/>
      <c r="L18" s="53"/>
      <c r="M18" s="53"/>
      <c r="N18" s="53"/>
      <c r="O18" s="53"/>
      <c r="P18" s="53"/>
      <c r="Q18" s="44" t="e">
        <f t="shared" si="8"/>
        <v>#DIV/0!</v>
      </c>
      <c r="R18" s="42">
        <f t="shared" ref="R18:R24" si="12">COUNTA(E18,G18,I18,K18,M18)</f>
        <v>0</v>
      </c>
      <c r="S18" s="42">
        <f t="shared" ref="S18:S24" si="13">SQRT((IF(E18&gt;0,POWER(E18-Q18,2),0)+IF(G18&gt;0,POWER(G18-Q18,2),0)+IF(I18&gt;0,POWER(I18-Q18,2),0)+IF(K18&gt;0,POWER(K18-Q18,2),0)+IF(M18&gt;0,POWER(M18-Q18,2),0))/(R18-1))</f>
        <v>0</v>
      </c>
      <c r="T18" s="49" t="e">
        <f t="shared" ref="T18:T24" si="14">S18/Q18*100</f>
        <v>#DIV/0!</v>
      </c>
      <c r="U18" s="43" t="e">
        <f t="shared" ref="U18:U24" si="15">IF(T18&lt;33,$U$8,$U$9)</f>
        <v>#DIV/0!</v>
      </c>
      <c r="V18" s="24" t="e">
        <f t="shared" ref="V18:V24" si="16">D18*Q18</f>
        <v>#DIV/0!</v>
      </c>
      <c r="W18" s="25"/>
    </row>
    <row r="19" spans="1:30" ht="25.5" hidden="1" customHeight="1" x14ac:dyDescent="0.25">
      <c r="A19" s="18"/>
      <c r="B19" s="35"/>
      <c r="C19" s="34"/>
      <c r="D19" s="19"/>
      <c r="E19" s="59"/>
      <c r="F19" s="60">
        <f t="shared" si="3"/>
        <v>0</v>
      </c>
      <c r="G19" s="59"/>
      <c r="H19" s="61"/>
      <c r="I19" s="20"/>
      <c r="J19" s="21"/>
      <c r="K19" s="23"/>
      <c r="L19" s="21"/>
      <c r="M19" s="21"/>
      <c r="N19" s="21"/>
      <c r="O19" s="21"/>
      <c r="P19" s="21"/>
      <c r="Q19" s="44" t="e">
        <f t="shared" si="8"/>
        <v>#DIV/0!</v>
      </c>
      <c r="R19" s="42">
        <f t="shared" si="12"/>
        <v>0</v>
      </c>
      <c r="S19" s="42">
        <f t="shared" si="13"/>
        <v>0</v>
      </c>
      <c r="T19" s="49" t="e">
        <f t="shared" si="14"/>
        <v>#DIV/0!</v>
      </c>
      <c r="U19" s="43" t="e">
        <f t="shared" si="15"/>
        <v>#DIV/0!</v>
      </c>
      <c r="V19" s="24" t="e">
        <f t="shared" si="16"/>
        <v>#DIV/0!</v>
      </c>
      <c r="W19" s="25"/>
    </row>
    <row r="20" spans="1:30" ht="15.75" hidden="1" customHeight="1" x14ac:dyDescent="0.25">
      <c r="A20" s="18"/>
      <c r="B20" s="35"/>
      <c r="C20" s="34"/>
      <c r="D20" s="19"/>
      <c r="E20" s="59"/>
      <c r="F20" s="60">
        <f t="shared" si="3"/>
        <v>0</v>
      </c>
      <c r="G20" s="59"/>
      <c r="H20" s="61"/>
      <c r="I20" s="20"/>
      <c r="J20" s="21"/>
      <c r="K20" s="23"/>
      <c r="L20" s="21"/>
      <c r="M20" s="21"/>
      <c r="N20" s="21"/>
      <c r="O20" s="21"/>
      <c r="P20" s="21"/>
      <c r="Q20" s="44" t="e">
        <f t="shared" si="8"/>
        <v>#DIV/0!</v>
      </c>
      <c r="R20" s="42">
        <f t="shared" si="12"/>
        <v>0</v>
      </c>
      <c r="S20" s="42">
        <f t="shared" si="13"/>
        <v>0</v>
      </c>
      <c r="T20" s="49" t="e">
        <f t="shared" si="14"/>
        <v>#DIV/0!</v>
      </c>
      <c r="U20" s="43" t="e">
        <f t="shared" si="15"/>
        <v>#DIV/0!</v>
      </c>
      <c r="V20" s="24" t="e">
        <f t="shared" si="16"/>
        <v>#DIV/0!</v>
      </c>
      <c r="W20" s="25"/>
    </row>
    <row r="21" spans="1:30" ht="15" hidden="1" customHeight="1" x14ac:dyDescent="0.25">
      <c r="A21" s="18"/>
      <c r="B21" s="35"/>
      <c r="C21" s="34"/>
      <c r="D21" s="19"/>
      <c r="E21" s="59"/>
      <c r="F21" s="60">
        <f t="shared" si="3"/>
        <v>0</v>
      </c>
      <c r="G21" s="59"/>
      <c r="H21" s="60"/>
      <c r="I21" s="20"/>
      <c r="J21" s="21"/>
      <c r="K21" s="23"/>
      <c r="L21" s="21"/>
      <c r="M21" s="21"/>
      <c r="N21" s="21"/>
      <c r="O21" s="21"/>
      <c r="P21" s="21"/>
      <c r="Q21" s="44" t="e">
        <f t="shared" si="8"/>
        <v>#DIV/0!</v>
      </c>
      <c r="R21" s="42">
        <f t="shared" si="12"/>
        <v>0</v>
      </c>
      <c r="S21" s="42">
        <f t="shared" si="13"/>
        <v>0</v>
      </c>
      <c r="T21" s="49" t="e">
        <f t="shared" si="14"/>
        <v>#DIV/0!</v>
      </c>
      <c r="U21" s="43" t="e">
        <f t="shared" si="15"/>
        <v>#DIV/0!</v>
      </c>
      <c r="V21" s="24" t="e">
        <f t="shared" si="16"/>
        <v>#DIV/0!</v>
      </c>
      <c r="W21" s="25"/>
    </row>
    <row r="22" spans="1:30" ht="15.75" hidden="1" customHeight="1" x14ac:dyDescent="0.25">
      <c r="A22" s="18"/>
      <c r="B22" s="35"/>
      <c r="C22" s="34"/>
      <c r="D22" s="19"/>
      <c r="E22" s="59"/>
      <c r="F22" s="60">
        <f t="shared" si="3"/>
        <v>0</v>
      </c>
      <c r="G22" s="59"/>
      <c r="H22" s="61"/>
      <c r="I22" s="20"/>
      <c r="J22" s="21"/>
      <c r="K22" s="23"/>
      <c r="L22" s="21">
        <f t="shared" ref="L22" si="17">K22*D22</f>
        <v>0</v>
      </c>
      <c r="M22" s="21"/>
      <c r="N22" s="21">
        <f t="shared" ref="N22" si="18">M22*D22</f>
        <v>0</v>
      </c>
      <c r="O22" s="21"/>
      <c r="P22" s="21"/>
      <c r="Q22" s="44" t="e">
        <f t="shared" si="8"/>
        <v>#DIV/0!</v>
      </c>
      <c r="R22" s="42">
        <f t="shared" si="12"/>
        <v>0</v>
      </c>
      <c r="S22" s="42">
        <f t="shared" si="13"/>
        <v>0</v>
      </c>
      <c r="T22" s="49" t="e">
        <f t="shared" si="14"/>
        <v>#DIV/0!</v>
      </c>
      <c r="U22" s="43" t="e">
        <f t="shared" si="15"/>
        <v>#DIV/0!</v>
      </c>
      <c r="V22" s="24" t="e">
        <f t="shared" si="16"/>
        <v>#DIV/0!</v>
      </c>
      <c r="W22" s="25"/>
    </row>
    <row r="23" spans="1:30" ht="31.5" hidden="1" customHeight="1" x14ac:dyDescent="0.25">
      <c r="A23" s="18"/>
      <c r="B23" s="35"/>
      <c r="C23" s="34"/>
      <c r="D23" s="19"/>
      <c r="E23" s="59"/>
      <c r="F23" s="60">
        <f t="shared" si="3"/>
        <v>0</v>
      </c>
      <c r="G23" s="59"/>
      <c r="H23" s="61"/>
      <c r="I23" s="20"/>
      <c r="J23" s="21"/>
      <c r="K23" s="23"/>
      <c r="L23" s="21"/>
      <c r="M23" s="21"/>
      <c r="N23" s="21"/>
      <c r="O23" s="21"/>
      <c r="P23" s="21"/>
      <c r="Q23" s="44" t="e">
        <f t="shared" si="8"/>
        <v>#DIV/0!</v>
      </c>
      <c r="R23" s="42">
        <f t="shared" si="12"/>
        <v>0</v>
      </c>
      <c r="S23" s="42">
        <f t="shared" si="13"/>
        <v>0</v>
      </c>
      <c r="T23" s="49" t="e">
        <f t="shared" si="14"/>
        <v>#DIV/0!</v>
      </c>
      <c r="U23" s="43" t="e">
        <f t="shared" si="15"/>
        <v>#DIV/0!</v>
      </c>
      <c r="V23" s="24" t="e">
        <f t="shared" si="16"/>
        <v>#DIV/0!</v>
      </c>
      <c r="W23" s="25"/>
    </row>
    <row r="24" spans="1:30" ht="27" hidden="1" customHeight="1" x14ac:dyDescent="0.25">
      <c r="A24" s="18"/>
      <c r="B24" s="35"/>
      <c r="C24" s="34"/>
      <c r="D24" s="19"/>
      <c r="E24" s="20"/>
      <c r="F24" s="21">
        <f t="shared" si="3"/>
        <v>0</v>
      </c>
      <c r="G24" s="20"/>
      <c r="H24" s="22"/>
      <c r="I24" s="20"/>
      <c r="J24" s="21"/>
      <c r="K24" s="23"/>
      <c r="L24" s="21"/>
      <c r="M24" s="21"/>
      <c r="N24" s="21"/>
      <c r="O24" s="21"/>
      <c r="P24" s="21"/>
      <c r="Q24" s="44" t="e">
        <f t="shared" si="8"/>
        <v>#DIV/0!</v>
      </c>
      <c r="R24" s="42">
        <f t="shared" si="12"/>
        <v>0</v>
      </c>
      <c r="S24" s="42">
        <f t="shared" si="13"/>
        <v>0</v>
      </c>
      <c r="T24" s="49" t="e">
        <f t="shared" si="14"/>
        <v>#DIV/0!</v>
      </c>
      <c r="U24" s="43" t="e">
        <f t="shared" si="15"/>
        <v>#DIV/0!</v>
      </c>
      <c r="V24" s="24" t="e">
        <f t="shared" si="16"/>
        <v>#DIV/0!</v>
      </c>
      <c r="W24" s="25"/>
    </row>
    <row r="25" spans="1:30" s="26" customFormat="1" ht="27.75" customHeight="1" x14ac:dyDescent="0.25">
      <c r="A25" s="79" t="s">
        <v>23</v>
      </c>
      <c r="B25" s="80"/>
      <c r="C25" s="27"/>
      <c r="D25" s="28"/>
      <c r="E25" s="29"/>
      <c r="F25" s="68">
        <f>SUM(F13:F17)</f>
        <v>34706350</v>
      </c>
      <c r="G25" s="29"/>
      <c r="H25" s="68"/>
      <c r="I25" s="29"/>
      <c r="J25" s="68"/>
      <c r="K25" s="29"/>
      <c r="L25" s="29"/>
      <c r="M25" s="29"/>
      <c r="N25" s="29"/>
      <c r="O25" s="29"/>
      <c r="P25" s="29"/>
      <c r="Q25" s="68"/>
      <c r="R25" s="42"/>
      <c r="S25" s="42"/>
      <c r="T25" s="49"/>
      <c r="U25" s="43"/>
      <c r="V25" s="30">
        <f>SUM(V13:V17)</f>
        <v>34706350</v>
      </c>
      <c r="W25" s="36"/>
      <c r="X25" s="37"/>
      <c r="AD25" s="39"/>
    </row>
    <row r="26" spans="1:30" s="31" customFormat="1" x14ac:dyDescent="0.25">
      <c r="A26" s="32"/>
      <c r="S26" s="33"/>
    </row>
    <row r="27" spans="1:30" ht="33.75" hidden="1" customHeight="1" x14ac:dyDescent="0.25">
      <c r="A27" s="81" t="s">
        <v>24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3"/>
    </row>
    <row r="28" spans="1:30" ht="52.5" customHeight="1" x14ac:dyDescent="0.25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6"/>
    </row>
  </sheetData>
  <mergeCells count="30">
    <mergeCell ref="A25:B25"/>
    <mergeCell ref="A27:V27"/>
    <mergeCell ref="A28:V28"/>
    <mergeCell ref="R10:R12"/>
    <mergeCell ref="S10:S12"/>
    <mergeCell ref="T10:T12"/>
    <mergeCell ref="U10:U12"/>
    <mergeCell ref="V10:V12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A10:A12"/>
    <mergeCell ref="B10:B12"/>
    <mergeCell ref="C10:D11"/>
    <mergeCell ref="E10:F10"/>
    <mergeCell ref="G10:H10"/>
    <mergeCell ref="E11:F11"/>
    <mergeCell ref="G11:H11"/>
    <mergeCell ref="A4:V4"/>
    <mergeCell ref="A5:V5"/>
    <mergeCell ref="A6:V6"/>
    <mergeCell ref="A8:D8"/>
    <mergeCell ref="E8:F8"/>
    <mergeCell ref="G8:H8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Обоснование НМЦД</vt:lpstr>
      <vt:lpstr>'Обоснование НМЦД'!_Toc447206561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RePack by Diakov</cp:lastModifiedBy>
  <cp:revision>3</cp:revision>
  <dcterms:created xsi:type="dcterms:W3CDTF">2021-01-18T05:46:41Z</dcterms:created>
  <dcterms:modified xsi:type="dcterms:W3CDTF">2025-06-03T12:52:45Z</dcterms:modified>
</cp:coreProperties>
</file>