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Обоснование НМЦД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8" i="1" l="1"/>
  <c r="O18" i="1"/>
  <c r="T18" i="1" s="1"/>
  <c r="N18" i="1"/>
  <c r="L18" i="1"/>
  <c r="J18" i="1"/>
  <c r="H18" i="1"/>
  <c r="F18" i="1"/>
  <c r="D19" i="1"/>
  <c r="Q18" i="1" l="1"/>
  <c r="R18" i="1" s="1"/>
  <c r="S18" i="1" s="1"/>
  <c r="P17" i="1"/>
  <c r="O17" i="1"/>
  <c r="T17" i="1" s="1"/>
  <c r="N17" i="1"/>
  <c r="L17" i="1"/>
  <c r="J17" i="1"/>
  <c r="H17" i="1"/>
  <c r="F17" i="1"/>
  <c r="P16" i="1"/>
  <c r="O16" i="1"/>
  <c r="T16" i="1" s="1"/>
  <c r="N16" i="1"/>
  <c r="L16" i="1"/>
  <c r="J16" i="1"/>
  <c r="H16" i="1"/>
  <c r="F16" i="1"/>
  <c r="P15" i="1"/>
  <c r="O15" i="1"/>
  <c r="T15" i="1" s="1"/>
  <c r="N15" i="1"/>
  <c r="L15" i="1"/>
  <c r="J15" i="1"/>
  <c r="H15" i="1"/>
  <c r="F15" i="1"/>
  <c r="P14" i="1"/>
  <c r="O14" i="1"/>
  <c r="N14" i="1"/>
  <c r="L14" i="1"/>
  <c r="J14" i="1"/>
  <c r="H14" i="1"/>
  <c r="F14" i="1"/>
  <c r="P13" i="1"/>
  <c r="O13" i="1"/>
  <c r="T13" i="1" s="1"/>
  <c r="N13" i="1"/>
  <c r="L13" i="1"/>
  <c r="J13" i="1"/>
  <c r="H13" i="1"/>
  <c r="F13" i="1"/>
  <c r="L19" i="1" l="1"/>
  <c r="N19" i="1"/>
  <c r="Q16" i="1"/>
  <c r="R16" i="1" s="1"/>
  <c r="S16" i="1" s="1"/>
  <c r="Q15" i="1"/>
  <c r="R15" i="1" s="1"/>
  <c r="S15" i="1" s="1"/>
  <c r="Q14" i="1"/>
  <c r="R14" i="1" s="1"/>
  <c r="S14" i="1" s="1"/>
  <c r="T14" i="1"/>
  <c r="Q13" i="1"/>
  <c r="R13" i="1" s="1"/>
  <c r="S13" i="1" s="1"/>
  <c r="Q17" i="1"/>
  <c r="R17" i="1" s="1"/>
  <c r="S17" i="1" s="1"/>
  <c r="E8" i="1" l="1"/>
</calcChain>
</file>

<file path=xl/sharedStrings.xml><?xml version="1.0" encoding="utf-8"?>
<sst xmlns="http://schemas.openxmlformats.org/spreadsheetml/2006/main" count="59" uniqueCount="44">
  <si>
    <t>РАСЧЕТ</t>
  </si>
  <si>
    <t>обоснования начальной (максимальной) цены договора</t>
  </si>
  <si>
    <t>Начальная (максимальная) цена договора</t>
  </si>
  <si>
    <t>рублей</t>
  </si>
  <si>
    <t>ОДН</t>
  </si>
  <si>
    <t>НЕОДН</t>
  </si>
  <si>
    <t>№ п/п</t>
  </si>
  <si>
    <t>Наименование товара</t>
  </si>
  <si>
    <t>Объем поставки товара</t>
  </si>
  <si>
    <t>Предложение № 1</t>
  </si>
  <si>
    <t>Предложение № 2</t>
  </si>
  <si>
    <t>Предложение № 3</t>
  </si>
  <si>
    <t>Предложение № 5</t>
  </si>
  <si>
    <t>Предложение № 4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</si>
  <si>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</si>
  <si>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</si>
  <si>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</si>
  <si>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</si>
  <si>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</si>
  <si>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</si>
  <si>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</si>
  <si>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</si>
  <si>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</si>
  <si>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</si>
  <si>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</si>
  <si>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</si>
  <si>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</si>
  <si>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</si>
  <si>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</si>
  <si>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</si>
  <si>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Приложение № 2</t>
  </si>
  <si>
    <t>к извещению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</si>
  <si>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</si>
  <si>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</si>
  <si>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заключаемого на приобретение товара (работ, услуг)</t>
  </si>
  <si>
    <t>кг</t>
  </si>
  <si>
    <t>Сыр полутвердый ГОСТ 32260-2013</t>
  </si>
  <si>
    <t>Сыр Адыгейский  ГОСТ 32260-2013</t>
  </si>
  <si>
    <t>Сыр плавленый ГОСТ 31690-2013</t>
  </si>
  <si>
    <t>Сыр твердый "Пармезан" ГОСТ  52686-2006</t>
  </si>
  <si>
    <t>Сыр мраморный ГОСТ 32263-2013</t>
  </si>
  <si>
    <t>Сыр "Фетакса"  ГОСТ 33959-2016</t>
  </si>
  <si>
    <t>№ 63 от 10.06.2025 г.</t>
  </si>
  <si>
    <t>б/н от 09.06.2025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</si>
</sst>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_р_."/>
    <numFmt numFmtId="166" formatCode="#,##0.0000"/>
  </numFmts>
  <fonts count="20" x14ac:knownFonts="1">
    <font>
      <sz val="11"/>
      <color theme="1"/>
      <name val="Calibri"/>
      <scheme val="minor"/>
    </font>
    <font>
      <sz val="11"/>
      <name val="Times New Roman"/>
    </font>
    <font>
      <b/>
      <sz val="11"/>
      <name val="Times New Roman"/>
    </font>
    <font>
      <sz val="9"/>
      <name val="Times New Roman"/>
    </font>
    <font>
      <sz val="8"/>
      <name val="Times New Roman"/>
    </font>
    <font>
      <b/>
      <sz val="12"/>
      <name val="Times New Roman"/>
    </font>
    <font>
      <sz val="8"/>
      <name val="Calibri"/>
    </font>
    <font>
      <sz val="12"/>
      <name val="Times New Roman"/>
    </font>
    <font>
      <b/>
      <sz val="11"/>
      <color indexed="4"/>
      <name val="Times New Roman"/>
    </font>
    <font>
      <sz val="8"/>
      <color indexed="65"/>
      <name val="Times New Roman"/>
    </font>
    <font>
      <b/>
      <sz val="8"/>
      <name val="Times New Roman"/>
    </font>
    <font>
      <sz val="10"/>
      <name val="Times New Roman"/>
    </font>
    <font>
      <b/>
      <sz val="10"/>
      <color indexed="4"/>
      <name val="Times New Roman"/>
    </font>
    <font>
      <sz val="10"/>
      <color indexed="4"/>
      <name val="Times New Roman"/>
    </font>
    <font>
      <b/>
      <sz val="10"/>
      <name val="Times New Roman"/>
    </font>
    <font>
      <sz val="11"/>
      <color indexed="2"/>
      <name val="Times New Roman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65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165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 wrapText="1"/>
    </xf>
    <xf numFmtId="165" fontId="10" fillId="0" borderId="0" xfId="0" applyNumberFormat="1" applyFont="1" applyAlignment="1">
      <alignment horizontal="right" vertical="top" wrapText="1"/>
    </xf>
    <xf numFmtId="0" fontId="11" fillId="0" borderId="1" xfId="0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right" vertical="top" shrinkToFit="1"/>
    </xf>
    <xf numFmtId="4" fontId="11" fillId="3" borderId="1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center" vertical="top" shrinkToFit="1"/>
    </xf>
    <xf numFmtId="0" fontId="11" fillId="3" borderId="1" xfId="0" applyFont="1" applyFill="1" applyBorder="1" applyAlignment="1">
      <alignment horizontal="center" vertical="top" shrinkToFit="1"/>
    </xf>
    <xf numFmtId="4" fontId="14" fillId="0" borderId="1" xfId="0" applyNumberFormat="1" applyFont="1" applyBorder="1" applyAlignment="1">
      <alignment horizontal="right" vertical="top" shrinkToFit="1"/>
    </xf>
    <xf numFmtId="4" fontId="1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/>
    </xf>
    <xf numFmtId="4" fontId="14" fillId="0" borderId="1" xfId="0" applyNumberFormat="1" applyFont="1" applyBorder="1" applyAlignment="1">
      <alignment vertical="top"/>
    </xf>
    <xf numFmtId="4" fontId="14" fillId="0" borderId="1" xfId="0" applyNumberFormat="1" applyFont="1" applyBorder="1" applyAlignment="1">
      <alignment vertical="top" wrapText="1"/>
    </xf>
    <xf numFmtId="0" fontId="1" fillId="0" borderId="0" xfId="0" applyFont="1"/>
    <xf numFmtId="0" fontId="15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1" fillId="5" borderId="0" xfId="0" applyFont="1" applyFill="1" applyAlignment="1">
      <alignment vertical="top"/>
    </xf>
    <xf numFmtId="0" fontId="11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center"/>
    </xf>
    <xf numFmtId="0" fontId="11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165" fontId="4" fillId="0" borderId="0" xfId="0" applyNumberFormat="1" applyFont="1" applyFill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/>
    </xf>
    <xf numFmtId="0" fontId="1" fillId="0" borderId="0" xfId="0" applyFont="1" applyFill="1"/>
    <xf numFmtId="0" fontId="1" fillId="0" borderId="0" xfId="0" applyFont="1" applyFill="1" applyAlignment="1">
      <alignment horizontal="justify"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165" fontId="7" fillId="0" borderId="0" xfId="0" applyNumberFormat="1" applyFont="1" applyFill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horizontal="right" vertical="top" shrinkToFit="1"/>
    </xf>
    <xf numFmtId="4" fontId="19" fillId="0" borderId="1" xfId="0" applyNumberFormat="1" applyFont="1" applyFill="1" applyBorder="1" applyAlignment="1">
      <alignment vertical="top"/>
    </xf>
    <xf numFmtId="165" fontId="11" fillId="0" borderId="1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Alignment="1">
      <alignment vertical="top"/>
    </xf>
    <xf numFmtId="3" fontId="4" fillId="0" borderId="0" xfId="0" applyNumberFormat="1" applyFont="1" applyFill="1" applyAlignment="1">
      <alignment horizontal="center" vertical="top" wrapText="1"/>
    </xf>
    <xf numFmtId="3" fontId="11" fillId="0" borderId="5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right" vertical="top" wrapText="1"/>
    </xf>
    <xf numFmtId="3" fontId="14" fillId="0" borderId="1" xfId="0" applyNumberFormat="1" applyFont="1" applyFill="1" applyBorder="1" applyAlignment="1">
      <alignment horizontal="center" vertical="top"/>
    </xf>
    <xf numFmtId="4" fontId="14" fillId="0" borderId="1" xfId="0" applyNumberFormat="1" applyFont="1" applyFill="1" applyBorder="1" applyAlignment="1">
      <alignment vertical="top"/>
    </xf>
    <xf numFmtId="0" fontId="1" fillId="0" borderId="0" xfId="0" applyFont="1" applyFill="1" applyAlignment="1">
      <alignment horizontal="left" vertical="top" wrapText="1"/>
    </xf>
    <xf numFmtId="166" fontId="1" fillId="0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4" fillId="0" borderId="2" xfId="0" applyFont="1" applyBorder="1" applyAlignment="1">
      <alignment horizontal="right" vertical="top" wrapText="1"/>
    </xf>
    <xf numFmtId="0" fontId="14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 vertical="top" wrapText="1"/>
    </xf>
    <xf numFmtId="165" fontId="18" fillId="0" borderId="1" xfId="0" applyNumberFormat="1" applyFont="1" applyFill="1" applyBorder="1" applyAlignment="1">
      <alignment horizontal="center" vertical="top" wrapText="1"/>
    </xf>
    <xf numFmtId="165" fontId="12" fillId="0" borderId="1" xfId="0" applyNumberFormat="1" applyFont="1" applyFill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top" wrapText="1"/>
    </xf>
    <xf numFmtId="165" fontId="8" fillId="0" borderId="0" xfId="0" applyNumberFormat="1" applyFont="1" applyFill="1" applyAlignment="1">
      <alignment horizontal="center" vertical="top" wrapText="1"/>
    </xf>
    <xf numFmtId="165" fontId="5" fillId="0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22</xdr:row>
      <xdr:rowOff>1000125</xdr:rowOff>
    </xdr:from>
    <xdr:to>
      <xdr:col>3</xdr:col>
      <xdr:colOff>228600</xdr:colOff>
      <xdr:row>22</xdr:row>
      <xdr:rowOff>1266824</xdr:rowOff>
    </xdr:to>
    <xdr:pic>
      <xdr:nvPicPr>
        <xdr:cNvPr id="2049" name="Picture 390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2095500" y="12906375"/>
          <a:ext cx="7810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24</xdr:row>
      <xdr:rowOff>209550</xdr:rowOff>
    </xdr:from>
    <xdr:to>
      <xdr:col>3</xdr:col>
      <xdr:colOff>495299</xdr:colOff>
      <xdr:row>24</xdr:row>
      <xdr:rowOff>561975</xdr:rowOff>
    </xdr:to>
    <xdr:pic>
      <xdr:nvPicPr>
        <xdr:cNvPr id="2050" name="Picture 374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2076450" y="14125575"/>
          <a:ext cx="10668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23</xdr:row>
      <xdr:rowOff>419100</xdr:rowOff>
    </xdr:from>
    <xdr:to>
      <xdr:col>4</xdr:col>
      <xdr:colOff>333375</xdr:colOff>
      <xdr:row>24</xdr:row>
      <xdr:rowOff>0</xdr:rowOff>
    </xdr:to>
    <xdr:pic>
      <xdr:nvPicPr>
        <xdr:cNvPr id="2051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66925" y="13601700"/>
          <a:ext cx="15811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24</xdr:row>
      <xdr:rowOff>209550</xdr:rowOff>
    </xdr:from>
    <xdr:to>
      <xdr:col>3</xdr:col>
      <xdr:colOff>495299</xdr:colOff>
      <xdr:row>24</xdr:row>
      <xdr:rowOff>561975</xdr:rowOff>
    </xdr:to>
    <xdr:pic>
      <xdr:nvPicPr>
        <xdr:cNvPr id="2052" name="Picture 374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2076450" y="14125575"/>
          <a:ext cx="10668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workbookViewId="0">
      <selection activeCell="I19" sqref="I19"/>
    </sheetView>
  </sheetViews>
  <sheetFormatPr defaultColWidth="8.85546875" defaultRowHeight="15" x14ac:dyDescent="0.25"/>
  <cols>
    <col min="1" max="1" width="4.5703125" style="1" customWidth="1"/>
    <col min="2" max="2" width="35.85546875" style="1" customWidth="1"/>
    <col min="3" max="3" width="9.42578125" style="1" customWidth="1"/>
    <col min="4" max="4" width="10" style="52" customWidth="1"/>
    <col min="5" max="5" width="10" style="52" bestFit="1" customWidth="1"/>
    <col min="6" max="6" width="11" style="52" customWidth="1"/>
    <col min="7" max="7" width="10" style="52" bestFit="1" customWidth="1"/>
    <col min="8" max="8" width="11.7109375" style="52" customWidth="1"/>
    <col min="9" max="9" width="11.42578125" style="52" customWidth="1"/>
    <col min="10" max="10" width="11" style="52" customWidth="1"/>
    <col min="11" max="11" width="7.85546875" style="1" hidden="1" customWidth="1"/>
    <col min="12" max="12" width="11" style="1" hidden="1" customWidth="1"/>
    <col min="13" max="13" width="10" style="1" hidden="1" customWidth="1"/>
    <col min="14" max="14" width="11" style="1" hidden="1" customWidth="1"/>
    <col min="15" max="15" width="9.28515625" style="1" customWidth="1"/>
    <col min="16" max="16" width="10.5703125" style="1" customWidth="1"/>
    <col min="17" max="17" width="13.85546875" style="1" customWidth="1"/>
    <col min="18" max="18" width="13.42578125" style="1" customWidth="1"/>
    <col min="19" max="19" width="14.28515625" style="1" customWidth="1"/>
    <col min="20" max="20" width="11.28515625" style="2" customWidth="1"/>
    <col min="21" max="21" width="10.5703125" style="1" customWidth="1"/>
    <col min="22" max="16384" width="8.85546875" style="1"/>
  </cols>
  <sheetData>
    <row r="1" spans="1:21" s="3" customFormat="1" ht="12" x14ac:dyDescent="0.25">
      <c r="D1" s="43"/>
      <c r="E1" s="43"/>
      <c r="F1" s="58"/>
      <c r="G1" s="58"/>
      <c r="H1" s="58"/>
      <c r="I1" s="43"/>
      <c r="J1" s="43"/>
      <c r="T1" s="4" t="s">
        <v>30</v>
      </c>
    </row>
    <row r="2" spans="1:21" s="3" customFormat="1" ht="12" x14ac:dyDescent="0.25">
      <c r="D2" s="43"/>
      <c r="E2" s="43"/>
      <c r="F2" s="58"/>
      <c r="G2" s="58"/>
      <c r="H2" s="58"/>
      <c r="I2" s="43"/>
      <c r="J2" s="43"/>
      <c r="T2" s="4" t="s">
        <v>31</v>
      </c>
    </row>
    <row r="3" spans="1:21" s="5" customFormat="1" ht="11.25" x14ac:dyDescent="0.25">
      <c r="D3" s="44"/>
      <c r="E3" s="44"/>
      <c r="F3" s="44"/>
      <c r="G3" s="44"/>
      <c r="H3" s="44"/>
      <c r="I3" s="44"/>
      <c r="J3" s="44"/>
    </row>
    <row r="4" spans="1:21" ht="15.75" x14ac:dyDescent="0.25">
      <c r="A4" s="80" t="s">
        <v>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</row>
    <row r="5" spans="1:21" ht="15.75" x14ac:dyDescent="0.25">
      <c r="A5" s="80" t="s">
        <v>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pans="1:21" s="37" customFormat="1" ht="15.75" x14ac:dyDescent="0.25">
      <c r="A6" s="81" t="s">
        <v>34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</row>
    <row r="7" spans="1:21" s="6" customFormat="1" ht="11.25" x14ac:dyDescent="0.25">
      <c r="D7" s="45"/>
      <c r="E7" s="45"/>
      <c r="F7" s="45"/>
      <c r="G7" s="45"/>
      <c r="H7" s="45"/>
      <c r="I7" s="45"/>
      <c r="J7" s="45"/>
      <c r="R7" s="5"/>
      <c r="S7" s="5"/>
    </row>
    <row r="8" spans="1:21" s="7" customFormat="1" ht="15.75" customHeight="1" x14ac:dyDescent="0.25">
      <c r="A8" s="82" t="s">
        <v>2</v>
      </c>
      <c r="B8" s="82"/>
      <c r="C8" s="82"/>
      <c r="D8" s="82"/>
      <c r="E8" s="83">
        <f>SUMIF(T19,"&gt;0")</f>
        <v>1371198</v>
      </c>
      <c r="F8" s="83"/>
      <c r="G8" s="84" t="s">
        <v>3</v>
      </c>
      <c r="H8" s="84"/>
      <c r="I8" s="53"/>
      <c r="J8" s="53"/>
      <c r="K8" s="8"/>
      <c r="L8" s="8"/>
      <c r="M8" s="9"/>
      <c r="N8" s="8"/>
      <c r="O8" s="8"/>
      <c r="P8" s="9"/>
      <c r="Q8" s="9"/>
      <c r="R8" s="9"/>
      <c r="S8" s="10" t="s">
        <v>4</v>
      </c>
      <c r="T8" s="11"/>
    </row>
    <row r="9" spans="1:21" s="5" customFormat="1" ht="11.25" x14ac:dyDescent="0.25">
      <c r="A9" s="12"/>
      <c r="B9" s="13"/>
      <c r="C9" s="12"/>
      <c r="D9" s="59"/>
      <c r="E9" s="46"/>
      <c r="F9" s="46"/>
      <c r="G9" s="46"/>
      <c r="H9" s="46"/>
      <c r="I9" s="46"/>
      <c r="J9" s="46"/>
      <c r="K9" s="14"/>
      <c r="L9" s="14"/>
      <c r="M9" s="14"/>
      <c r="N9" s="14"/>
      <c r="O9" s="14"/>
      <c r="P9" s="12"/>
      <c r="Q9" s="12"/>
      <c r="R9" s="12"/>
      <c r="S9" s="10" t="s">
        <v>5</v>
      </c>
      <c r="T9" s="15"/>
    </row>
    <row r="10" spans="1:21" ht="15" customHeight="1" x14ac:dyDescent="0.25">
      <c r="A10" s="73" t="s">
        <v>6</v>
      </c>
      <c r="B10" s="73" t="s">
        <v>7</v>
      </c>
      <c r="C10" s="73" t="s">
        <v>8</v>
      </c>
      <c r="D10" s="73"/>
      <c r="E10" s="79" t="s">
        <v>9</v>
      </c>
      <c r="F10" s="79"/>
      <c r="G10" s="79" t="s">
        <v>10</v>
      </c>
      <c r="H10" s="79"/>
      <c r="I10" s="79" t="s">
        <v>11</v>
      </c>
      <c r="J10" s="79"/>
      <c r="K10" s="74" t="s">
        <v>12</v>
      </c>
      <c r="L10" s="74"/>
      <c r="M10" s="74" t="s">
        <v>13</v>
      </c>
      <c r="N10" s="74"/>
      <c r="O10" s="74" t="s">
        <v>14</v>
      </c>
      <c r="P10" s="73" t="s">
        <v>15</v>
      </c>
      <c r="Q10" s="73" t="s">
        <v>16</v>
      </c>
      <c r="R10" s="73" t="s">
        <v>17</v>
      </c>
      <c r="S10" s="73" t="s">
        <v>18</v>
      </c>
      <c r="T10" s="74" t="s">
        <v>19</v>
      </c>
    </row>
    <row r="11" spans="1:21" ht="27" customHeight="1" x14ac:dyDescent="0.25">
      <c r="A11" s="73"/>
      <c r="B11" s="73"/>
      <c r="C11" s="73"/>
      <c r="D11" s="73"/>
      <c r="E11" s="75" t="s">
        <v>43</v>
      </c>
      <c r="F11" s="76"/>
      <c r="G11" s="75" t="s">
        <v>43</v>
      </c>
      <c r="H11" s="76"/>
      <c r="I11" s="76" t="s">
        <v>42</v>
      </c>
      <c r="J11" s="76"/>
      <c r="K11" s="77"/>
      <c r="L11" s="77"/>
      <c r="M11" s="78"/>
      <c r="N11" s="78"/>
      <c r="O11" s="74"/>
      <c r="P11" s="73"/>
      <c r="Q11" s="73"/>
      <c r="R11" s="73"/>
      <c r="S11" s="73"/>
      <c r="T11" s="74"/>
    </row>
    <row r="12" spans="1:21" ht="27" customHeight="1" x14ac:dyDescent="0.25">
      <c r="A12" s="73"/>
      <c r="B12" s="73"/>
      <c r="C12" s="40" t="s">
        <v>20</v>
      </c>
      <c r="D12" s="60" t="s">
        <v>21</v>
      </c>
      <c r="E12" s="57" t="s">
        <v>22</v>
      </c>
      <c r="F12" s="57" t="s">
        <v>23</v>
      </c>
      <c r="G12" s="57" t="s">
        <v>22</v>
      </c>
      <c r="H12" s="57" t="s">
        <v>23</v>
      </c>
      <c r="I12" s="47" t="s">
        <v>22</v>
      </c>
      <c r="J12" s="47" t="s">
        <v>23</v>
      </c>
      <c r="K12" s="17" t="s">
        <v>22</v>
      </c>
      <c r="L12" s="17" t="s">
        <v>23</v>
      </c>
      <c r="M12" s="17" t="s">
        <v>22</v>
      </c>
      <c r="N12" s="17" t="s">
        <v>23</v>
      </c>
      <c r="O12" s="74"/>
      <c r="P12" s="73"/>
      <c r="Q12" s="73"/>
      <c r="R12" s="73"/>
      <c r="S12" s="73"/>
      <c r="T12" s="74"/>
    </row>
    <row r="13" spans="1:21" x14ac:dyDescent="0.25">
      <c r="A13" s="16">
        <v>1</v>
      </c>
      <c r="B13" s="39" t="s">
        <v>36</v>
      </c>
      <c r="C13" s="42" t="s">
        <v>35</v>
      </c>
      <c r="D13" s="61">
        <v>1000</v>
      </c>
      <c r="E13" s="62">
        <v>990</v>
      </c>
      <c r="F13" s="55">
        <f t="shared" ref="F13:F17" si="0">E13*D13</f>
        <v>990000</v>
      </c>
      <c r="G13" s="54">
        <v>998</v>
      </c>
      <c r="H13" s="55">
        <f t="shared" ref="H13:H17" si="1">G13*D13</f>
        <v>998000</v>
      </c>
      <c r="I13" s="54">
        <v>800</v>
      </c>
      <c r="J13" s="55">
        <f t="shared" ref="J13:J17" si="2">I13*D13</f>
        <v>800000</v>
      </c>
      <c r="K13" s="19"/>
      <c r="L13" s="19">
        <f t="shared" ref="L13:L17" si="3">K13*D13</f>
        <v>0</v>
      </c>
      <c r="M13" s="20"/>
      <c r="N13" s="19">
        <f t="shared" ref="N13:N16" si="4">M13*D13</f>
        <v>0</v>
      </c>
      <c r="O13" s="19">
        <f t="shared" ref="O13:O17" si="5">ROUND(AVERAGE(E13,G13,I13,K13),2)</f>
        <v>929.33</v>
      </c>
      <c r="P13" s="21">
        <f t="shared" ref="P13:P17" si="6">COUNTA(E13,G13,I13,K13,M13)</f>
        <v>3</v>
      </c>
      <c r="Q13" s="21">
        <f t="shared" ref="Q13:Q17" si="7">SQRT((IF(E13&gt;0,POWER(E13-O13,2),0)+IF(G13&gt;0,POWER(G13-O13,2),0)+IF(I13&gt;0,POWER(I13-O13,2),0)+IF(K13&gt;0,POWER(K13-O13,2),0))/(P13-1))</f>
        <v>112.07735431388448</v>
      </c>
      <c r="R13" s="22">
        <f t="shared" ref="R13:R17" si="8">Q13/O13*100</f>
        <v>12.060016820062247</v>
      </c>
      <c r="S13" s="22" t="str">
        <f t="shared" ref="S13:S17" si="9">IF(R13&lt;33,$S$8,$S$9)</f>
        <v>ОДН</v>
      </c>
      <c r="T13" s="23">
        <f t="shared" ref="T13:T17" si="10">D13*O13</f>
        <v>929330</v>
      </c>
      <c r="U13" s="24"/>
    </row>
    <row r="14" spans="1:21" x14ac:dyDescent="0.25">
      <c r="A14" s="16">
        <v>3</v>
      </c>
      <c r="B14" s="39" t="s">
        <v>37</v>
      </c>
      <c r="C14" s="42" t="s">
        <v>35</v>
      </c>
      <c r="D14" s="61">
        <v>60</v>
      </c>
      <c r="E14" s="62">
        <v>610</v>
      </c>
      <c r="F14" s="55">
        <f t="shared" si="0"/>
        <v>36600</v>
      </c>
      <c r="G14" s="54">
        <v>620</v>
      </c>
      <c r="H14" s="55">
        <f t="shared" si="1"/>
        <v>37200</v>
      </c>
      <c r="I14" s="54">
        <v>650</v>
      </c>
      <c r="J14" s="55">
        <f t="shared" si="2"/>
        <v>39000</v>
      </c>
      <c r="K14" s="19"/>
      <c r="L14" s="19">
        <f t="shared" si="3"/>
        <v>0</v>
      </c>
      <c r="M14" s="20"/>
      <c r="N14" s="19">
        <f t="shared" si="4"/>
        <v>0</v>
      </c>
      <c r="O14" s="19">
        <f t="shared" si="5"/>
        <v>626.66999999999996</v>
      </c>
      <c r="P14" s="21">
        <f t="shared" si="6"/>
        <v>3</v>
      </c>
      <c r="Q14" s="21">
        <f t="shared" si="7"/>
        <v>20.816660394981707</v>
      </c>
      <c r="R14" s="21">
        <f t="shared" si="8"/>
        <v>3.3217898407426087</v>
      </c>
      <c r="S14" s="21" t="str">
        <f t="shared" si="9"/>
        <v>ОДН</v>
      </c>
      <c r="T14" s="23">
        <f t="shared" si="10"/>
        <v>37600.199999999997</v>
      </c>
      <c r="U14" s="24"/>
    </row>
    <row r="15" spans="1:21" x14ac:dyDescent="0.25">
      <c r="A15" s="16">
        <v>4</v>
      </c>
      <c r="B15" s="39" t="s">
        <v>38</v>
      </c>
      <c r="C15" s="42" t="s">
        <v>35</v>
      </c>
      <c r="D15" s="61">
        <v>60</v>
      </c>
      <c r="E15" s="62">
        <v>590</v>
      </c>
      <c r="F15" s="55">
        <f t="shared" si="0"/>
        <v>35400</v>
      </c>
      <c r="G15" s="54">
        <v>610</v>
      </c>
      <c r="H15" s="55">
        <f t="shared" si="1"/>
        <v>36600</v>
      </c>
      <c r="I15" s="54">
        <v>650</v>
      </c>
      <c r="J15" s="55">
        <f t="shared" si="2"/>
        <v>39000</v>
      </c>
      <c r="K15" s="19"/>
      <c r="L15" s="19">
        <f t="shared" si="3"/>
        <v>0</v>
      </c>
      <c r="M15" s="20"/>
      <c r="N15" s="19">
        <f t="shared" si="4"/>
        <v>0</v>
      </c>
      <c r="O15" s="19">
        <f t="shared" si="5"/>
        <v>616.66999999999996</v>
      </c>
      <c r="P15" s="21">
        <f t="shared" si="6"/>
        <v>3</v>
      </c>
      <c r="Q15" s="21">
        <f t="shared" si="7"/>
        <v>30.550504905811295</v>
      </c>
      <c r="R15" s="22">
        <f t="shared" si="8"/>
        <v>4.9541091517037144</v>
      </c>
      <c r="S15" s="22" t="str">
        <f t="shared" si="9"/>
        <v>ОДН</v>
      </c>
      <c r="T15" s="23">
        <f t="shared" si="10"/>
        <v>37000.199999999997</v>
      </c>
      <c r="U15" s="24"/>
    </row>
    <row r="16" spans="1:21" x14ac:dyDescent="0.25">
      <c r="A16" s="16">
        <v>6</v>
      </c>
      <c r="B16" s="39" t="s">
        <v>39</v>
      </c>
      <c r="C16" s="42" t="s">
        <v>35</v>
      </c>
      <c r="D16" s="61">
        <v>30</v>
      </c>
      <c r="E16" s="62">
        <v>1200</v>
      </c>
      <c r="F16" s="55">
        <f t="shared" si="0"/>
        <v>36000</v>
      </c>
      <c r="G16" s="54">
        <v>1300</v>
      </c>
      <c r="H16" s="55">
        <f t="shared" si="1"/>
        <v>39000</v>
      </c>
      <c r="I16" s="54">
        <v>1210</v>
      </c>
      <c r="J16" s="55">
        <f t="shared" si="2"/>
        <v>36300</v>
      </c>
      <c r="K16" s="19"/>
      <c r="L16" s="19">
        <f t="shared" si="3"/>
        <v>0</v>
      </c>
      <c r="M16" s="18"/>
      <c r="N16" s="19">
        <f t="shared" si="4"/>
        <v>0</v>
      </c>
      <c r="O16" s="19">
        <f t="shared" si="5"/>
        <v>1236.67</v>
      </c>
      <c r="P16" s="21">
        <f t="shared" si="6"/>
        <v>3</v>
      </c>
      <c r="Q16" s="21">
        <f t="shared" si="7"/>
        <v>55.075705624167909</v>
      </c>
      <c r="R16" s="21">
        <f t="shared" si="8"/>
        <v>4.4535490975092715</v>
      </c>
      <c r="S16" s="21" t="str">
        <f t="shared" si="9"/>
        <v>ОДН</v>
      </c>
      <c r="T16" s="23">
        <f t="shared" si="10"/>
        <v>37100.100000000006</v>
      </c>
      <c r="U16" s="24"/>
    </row>
    <row r="17" spans="1:21" x14ac:dyDescent="0.25">
      <c r="A17" s="16">
        <v>7</v>
      </c>
      <c r="B17" s="39" t="s">
        <v>40</v>
      </c>
      <c r="C17" s="42" t="s">
        <v>35</v>
      </c>
      <c r="D17" s="61">
        <v>100</v>
      </c>
      <c r="E17" s="62">
        <v>1050</v>
      </c>
      <c r="F17" s="55">
        <f t="shared" si="0"/>
        <v>105000</v>
      </c>
      <c r="G17" s="54">
        <v>1080</v>
      </c>
      <c r="H17" s="55">
        <f t="shared" si="1"/>
        <v>108000</v>
      </c>
      <c r="I17" s="54">
        <v>900</v>
      </c>
      <c r="J17" s="55">
        <f t="shared" si="2"/>
        <v>90000</v>
      </c>
      <c r="K17" s="19"/>
      <c r="L17" s="19">
        <f t="shared" si="3"/>
        <v>0</v>
      </c>
      <c r="M17" s="20"/>
      <c r="N17" s="19">
        <f>D17*M17</f>
        <v>0</v>
      </c>
      <c r="O17" s="19">
        <f t="shared" si="5"/>
        <v>1010</v>
      </c>
      <c r="P17" s="21">
        <f t="shared" si="6"/>
        <v>3</v>
      </c>
      <c r="Q17" s="21">
        <f t="shared" si="7"/>
        <v>96.436507609929549</v>
      </c>
      <c r="R17" s="22">
        <f t="shared" si="8"/>
        <v>9.5481690702900543</v>
      </c>
      <c r="S17" s="22" t="str">
        <f t="shared" si="9"/>
        <v>ОДН</v>
      </c>
      <c r="T17" s="23">
        <f t="shared" si="10"/>
        <v>101000</v>
      </c>
      <c r="U17" s="24"/>
    </row>
    <row r="18" spans="1:21" x14ac:dyDescent="0.25">
      <c r="A18" s="38">
        <v>8</v>
      </c>
      <c r="B18" s="41" t="s">
        <v>41</v>
      </c>
      <c r="C18" s="42" t="s">
        <v>35</v>
      </c>
      <c r="D18" s="61">
        <v>250</v>
      </c>
      <c r="E18" s="62">
        <v>920</v>
      </c>
      <c r="F18" s="55">
        <f t="shared" ref="F18" si="11">E18*D18</f>
        <v>230000</v>
      </c>
      <c r="G18" s="54">
        <v>930</v>
      </c>
      <c r="H18" s="55">
        <f t="shared" ref="H18" si="12">G18*D18</f>
        <v>232500</v>
      </c>
      <c r="I18" s="54">
        <v>900</v>
      </c>
      <c r="J18" s="55">
        <f t="shared" ref="J18" si="13">I18*D18</f>
        <v>225000</v>
      </c>
      <c r="K18" s="19"/>
      <c r="L18" s="19">
        <f t="shared" ref="L18" si="14">K18*D18</f>
        <v>0</v>
      </c>
      <c r="M18" s="20"/>
      <c r="N18" s="19">
        <f>D18*M18</f>
        <v>0</v>
      </c>
      <c r="O18" s="19">
        <f t="shared" ref="O18" si="15">ROUND(AVERAGE(E18,G18,I18,K18),2)</f>
        <v>916.67</v>
      </c>
      <c r="P18" s="21">
        <f t="shared" ref="P18" si="16">COUNTA(E18,G18,I18,K18,M18)</f>
        <v>3</v>
      </c>
      <c r="Q18" s="21">
        <f t="shared" ref="Q18" si="17">SQRT((IF(E18&gt;0,POWER(E18-O18,2),0)+IF(G18&gt;0,POWER(G18-O18,2),0)+IF(I18&gt;0,POWER(I18-O18,2),0)+IF(K18&gt;0,POWER(K18-O18,2),0))/(P18-1))</f>
        <v>15.275252862064182</v>
      </c>
      <c r="R18" s="22">
        <f t="shared" ref="R18" si="18">Q18/O18*100</f>
        <v>1.6663851617336862</v>
      </c>
      <c r="S18" s="22" t="str">
        <f t="shared" ref="S18" si="19">IF(R18&lt;33,$S$8,$S$9)</f>
        <v>ОДН</v>
      </c>
      <c r="T18" s="23">
        <f t="shared" ref="T18" si="20">D18*O18</f>
        <v>229167.5</v>
      </c>
      <c r="U18" s="24"/>
    </row>
    <row r="19" spans="1:21" s="25" customFormat="1" ht="27.75" customHeight="1" x14ac:dyDescent="0.25">
      <c r="A19" s="68" t="s">
        <v>24</v>
      </c>
      <c r="B19" s="69"/>
      <c r="C19" s="26"/>
      <c r="D19" s="63">
        <f>SUM(D13:D18)</f>
        <v>1500</v>
      </c>
      <c r="E19" s="48"/>
      <c r="F19" s="56">
        <v>1433000</v>
      </c>
      <c r="G19" s="48"/>
      <c r="H19" s="64">
        <v>1451300</v>
      </c>
      <c r="I19" s="48"/>
      <c r="J19" s="56">
        <v>1229300</v>
      </c>
      <c r="K19" s="27"/>
      <c r="L19" s="28">
        <f>SUM(L13:L18)</f>
        <v>0</v>
      </c>
      <c r="M19" s="27"/>
      <c r="N19" s="28">
        <f>SUM(N13:N18)</f>
        <v>0</v>
      </c>
      <c r="O19" s="27"/>
      <c r="P19" s="27"/>
      <c r="Q19" s="27"/>
      <c r="R19" s="27"/>
      <c r="S19" s="27"/>
      <c r="T19" s="29">
        <v>1371198</v>
      </c>
    </row>
    <row r="20" spans="1:21" s="30" customFormat="1" x14ac:dyDescent="0.25">
      <c r="A20" s="31"/>
      <c r="D20" s="49"/>
      <c r="E20" s="49"/>
      <c r="F20" s="49"/>
      <c r="G20" s="49"/>
      <c r="H20" s="49"/>
      <c r="I20" s="49"/>
      <c r="J20" s="49"/>
      <c r="Q20" s="32"/>
    </row>
    <row r="21" spans="1:21" ht="33.75" hidden="1" customHeight="1" x14ac:dyDescent="0.25">
      <c r="A21" s="70" t="s">
        <v>25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2"/>
    </row>
    <row r="22" spans="1:21" ht="52.5" customHeight="1" x14ac:dyDescent="0.25">
      <c r="A22" s="70" t="s">
        <v>32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2"/>
    </row>
    <row r="23" spans="1:21" ht="100.5" customHeight="1" x14ac:dyDescent="0.25">
      <c r="A23" s="67" t="s">
        <v>26</v>
      </c>
      <c r="B23" s="67"/>
      <c r="C23" s="67" t="s">
        <v>33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1:21" ht="57.75" customHeight="1" x14ac:dyDescent="0.25">
      <c r="A24" s="67" t="s">
        <v>27</v>
      </c>
      <c r="B24" s="67"/>
      <c r="C24" s="67" t="s">
        <v>28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1:21" ht="44.25" customHeight="1" x14ac:dyDescent="0.25">
      <c r="A25" s="67" t="s">
        <v>16</v>
      </c>
      <c r="B25" s="67"/>
      <c r="C25" s="67" t="s">
        <v>29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1:21" x14ac:dyDescent="0.25">
      <c r="A26" s="33"/>
      <c r="B26" s="33"/>
      <c r="C26" s="33"/>
      <c r="D26" s="50"/>
      <c r="E26" s="50"/>
      <c r="F26" s="50"/>
      <c r="G26" s="50"/>
      <c r="H26" s="50"/>
      <c r="I26" s="50"/>
      <c r="J26" s="50"/>
      <c r="K26" s="33"/>
      <c r="L26" s="33"/>
      <c r="M26" s="33"/>
      <c r="N26" s="33"/>
      <c r="O26" s="33"/>
      <c r="P26" s="33"/>
      <c r="Q26" s="33"/>
      <c r="R26" s="33"/>
      <c r="S26" s="33"/>
      <c r="T26" s="33"/>
    </row>
    <row r="27" spans="1:21" x14ac:dyDescent="0.25">
      <c r="B27" s="34"/>
      <c r="C27" s="34"/>
      <c r="D27" s="65"/>
      <c r="E27" s="51"/>
      <c r="F27" s="66"/>
      <c r="G27" s="51"/>
      <c r="H27" s="51"/>
      <c r="I27" s="51"/>
      <c r="J27" s="51"/>
      <c r="K27" s="35"/>
      <c r="L27" s="35"/>
      <c r="M27" s="35"/>
      <c r="N27" s="35"/>
      <c r="O27" s="35"/>
      <c r="P27" s="36"/>
      <c r="Q27" s="35"/>
      <c r="R27" s="35"/>
      <c r="S27" s="35"/>
      <c r="T27" s="35"/>
    </row>
  </sheetData>
  <mergeCells count="34">
    <mergeCell ref="A4:T4"/>
    <mergeCell ref="A5:T5"/>
    <mergeCell ref="A6:T6"/>
    <mergeCell ref="A8:D8"/>
    <mergeCell ref="E8:F8"/>
    <mergeCell ref="G8:H8"/>
    <mergeCell ref="A10:A12"/>
    <mergeCell ref="B10:B12"/>
    <mergeCell ref="C10:D11"/>
    <mergeCell ref="E10:F10"/>
    <mergeCell ref="G10:H10"/>
    <mergeCell ref="Q10:Q12"/>
    <mergeCell ref="R10:R12"/>
    <mergeCell ref="S10:S12"/>
    <mergeCell ref="T10:T12"/>
    <mergeCell ref="E11:F11"/>
    <mergeCell ref="G11:H11"/>
    <mergeCell ref="I11:J11"/>
    <mergeCell ref="K11:L11"/>
    <mergeCell ref="M11:N11"/>
    <mergeCell ref="I10:J10"/>
    <mergeCell ref="K10:L10"/>
    <mergeCell ref="M10:N10"/>
    <mergeCell ref="O10:O12"/>
    <mergeCell ref="P10:P12"/>
    <mergeCell ref="A24:B24"/>
    <mergeCell ref="C24:T24"/>
    <mergeCell ref="A25:B25"/>
    <mergeCell ref="C25:T25"/>
    <mergeCell ref="A19:B19"/>
    <mergeCell ref="A21:T21"/>
    <mergeCell ref="A22:T22"/>
    <mergeCell ref="A23:B23"/>
    <mergeCell ref="C23:T23"/>
  </mergeCells>
  <pageMargins left="0.7" right="0.7" top="0.75" bottom="0.75" header="0.3" footer="0.3"/>
  <pageSetup paperSize="9" scale="64" firstPageNumber="21474836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Кадырбердин Дамир</cp:lastModifiedBy>
  <cp:revision>4</cp:revision>
  <cp:lastPrinted>2025-06-11T06:01:29Z</cp:lastPrinted>
  <dcterms:created xsi:type="dcterms:W3CDTF">2021-01-18T05:46:41Z</dcterms:created>
  <dcterms:modified xsi:type="dcterms:W3CDTF">2025-06-11T06:03:06Z</dcterms:modified>
</cp:coreProperties>
</file>