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User\Desktop\Закупки МУП ХСП г. Уфа\Закупки 2025 г\Конкурентные закупки\!!27.06_объявить_пломбир материал ЭА\ЭА\"/>
    </mc:Choice>
  </mc:AlternateContent>
  <bookViews>
    <workbookView xWindow="-120" yWindow="-120" windowWidth="29040" windowHeight="15840" tabRatio="500"/>
  </bookViews>
  <sheets>
    <sheet name="НМЦД зуботехн.услуги" sheetId="8" r:id="rId1"/>
  </sheets>
  <definedNames>
    <definedName name="_xlnm.Print_Area" localSheetId="0">'НМЦД зуботехн.услуги'!$A$1:$S$43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8" l="1"/>
  <c r="I38" i="8"/>
  <c r="K38" i="8"/>
  <c r="S38" i="8"/>
  <c r="L27" i="8"/>
  <c r="M27" i="8" s="1"/>
  <c r="O27" i="8"/>
  <c r="L28" i="8"/>
  <c r="M28" i="8" s="1"/>
  <c r="O28" i="8"/>
  <c r="L29" i="8"/>
  <c r="R29" i="8" s="1"/>
  <c r="S29" i="8" s="1"/>
  <c r="O29" i="8"/>
  <c r="L30" i="8"/>
  <c r="M30" i="8" s="1"/>
  <c r="O30" i="8"/>
  <c r="L31" i="8"/>
  <c r="R31" i="8" s="1"/>
  <c r="S31" i="8" s="1"/>
  <c r="O31" i="8"/>
  <c r="L32" i="8"/>
  <c r="R32" i="8" s="1"/>
  <c r="S32" i="8" s="1"/>
  <c r="O32" i="8"/>
  <c r="L33" i="8"/>
  <c r="M33" i="8" s="1"/>
  <c r="O33" i="8"/>
  <c r="L34" i="8"/>
  <c r="M34" i="8" s="1"/>
  <c r="O34" i="8"/>
  <c r="L35" i="8"/>
  <c r="M35" i="8" s="1"/>
  <c r="O35" i="8"/>
  <c r="L36" i="8"/>
  <c r="R36" i="8" s="1"/>
  <c r="S36" i="8" s="1"/>
  <c r="O36" i="8"/>
  <c r="L37" i="8"/>
  <c r="M37" i="8" s="1"/>
  <c r="O37" i="8"/>
  <c r="K27" i="8"/>
  <c r="K28" i="8"/>
  <c r="K29" i="8"/>
  <c r="K30" i="8"/>
  <c r="K31" i="8"/>
  <c r="K32" i="8"/>
  <c r="K33" i="8"/>
  <c r="K34" i="8"/>
  <c r="K35" i="8"/>
  <c r="K36" i="8"/>
  <c r="K37" i="8"/>
  <c r="I27" i="8"/>
  <c r="I28" i="8"/>
  <c r="I29" i="8"/>
  <c r="I30" i="8"/>
  <c r="I31" i="8"/>
  <c r="I32" i="8"/>
  <c r="I33" i="8"/>
  <c r="I34" i="8"/>
  <c r="I35" i="8"/>
  <c r="I36" i="8"/>
  <c r="I37" i="8"/>
  <c r="G27" i="8"/>
  <c r="G28" i="8"/>
  <c r="G29" i="8"/>
  <c r="G30" i="8"/>
  <c r="G31" i="8"/>
  <c r="G32" i="8"/>
  <c r="G33" i="8"/>
  <c r="G34" i="8"/>
  <c r="G35" i="8"/>
  <c r="G36" i="8"/>
  <c r="G37" i="8"/>
  <c r="O18" i="8"/>
  <c r="P18" i="8" s="1"/>
  <c r="L18" i="8"/>
  <c r="M18" i="8" s="1"/>
  <c r="K18" i="8"/>
  <c r="I18" i="8"/>
  <c r="G18" i="8"/>
  <c r="E38" i="8"/>
  <c r="I15" i="8"/>
  <c r="I16" i="8"/>
  <c r="I17" i="8"/>
  <c r="I19" i="8"/>
  <c r="I20" i="8"/>
  <c r="I21" i="8"/>
  <c r="I22" i="8"/>
  <c r="I23" i="8"/>
  <c r="I24" i="8"/>
  <c r="I25" i="8"/>
  <c r="I26" i="8"/>
  <c r="G15" i="8"/>
  <c r="G16" i="8"/>
  <c r="G17" i="8"/>
  <c r="G19" i="8"/>
  <c r="G20" i="8"/>
  <c r="G21" i="8"/>
  <c r="G22" i="8"/>
  <c r="G23" i="8"/>
  <c r="G24" i="8"/>
  <c r="G25" i="8"/>
  <c r="G26" i="8"/>
  <c r="P37" i="8" l="1"/>
  <c r="P36" i="8"/>
  <c r="R35" i="8"/>
  <c r="S35" i="8" s="1"/>
  <c r="P35" i="8"/>
  <c r="R33" i="8"/>
  <c r="S33" i="8" s="1"/>
  <c r="P33" i="8"/>
  <c r="M32" i="8"/>
  <c r="P32" i="8"/>
  <c r="P31" i="8"/>
  <c r="P30" i="8"/>
  <c r="P29" i="8"/>
  <c r="M29" i="8"/>
  <c r="R28" i="8"/>
  <c r="S28" i="8" s="1"/>
  <c r="P28" i="8"/>
  <c r="P27" i="8"/>
  <c r="M36" i="8"/>
  <c r="R30" i="8"/>
  <c r="S30" i="8" s="1"/>
  <c r="R37" i="8"/>
  <c r="S37" i="8" s="1"/>
  <c r="R27" i="8"/>
  <c r="S27" i="8" s="1"/>
  <c r="R34" i="8"/>
  <c r="S34" i="8" s="1"/>
  <c r="M31" i="8"/>
  <c r="P34" i="8"/>
  <c r="R18" i="8"/>
  <c r="S18" i="8" s="1"/>
  <c r="K20" i="8"/>
  <c r="I14" i="8"/>
  <c r="G14" i="8"/>
  <c r="L15" i="8" l="1"/>
  <c r="L16" i="8"/>
  <c r="L17" i="8"/>
  <c r="L19" i="8"/>
  <c r="L20" i="8"/>
  <c r="L21" i="8"/>
  <c r="L22" i="8"/>
  <c r="L23" i="8"/>
  <c r="L24" i="8"/>
  <c r="L25" i="8"/>
  <c r="L26" i="8"/>
  <c r="M23" i="8" l="1"/>
  <c r="R23" i="8"/>
  <c r="S23" i="8" s="1"/>
  <c r="M22" i="8"/>
  <c r="R22" i="8"/>
  <c r="S22" i="8" s="1"/>
  <c r="M20" i="8"/>
  <c r="R20" i="8"/>
  <c r="S20" i="8" s="1"/>
  <c r="M15" i="8"/>
  <c r="R15" i="8"/>
  <c r="S15" i="8" s="1"/>
  <c r="M26" i="8"/>
  <c r="R26" i="8"/>
  <c r="S26" i="8" s="1"/>
  <c r="M25" i="8"/>
  <c r="R25" i="8"/>
  <c r="S25" i="8" s="1"/>
  <c r="M24" i="8"/>
  <c r="R24" i="8"/>
  <c r="S24" i="8" s="1"/>
  <c r="M21" i="8"/>
  <c r="R21" i="8"/>
  <c r="S21" i="8" s="1"/>
  <c r="M19" i="8"/>
  <c r="R19" i="8"/>
  <c r="S19" i="8" s="1"/>
  <c r="M17" i="8"/>
  <c r="R17" i="8"/>
  <c r="S17" i="8" s="1"/>
  <c r="M16" i="8"/>
  <c r="R16" i="8"/>
  <c r="S16" i="8" s="1"/>
  <c r="L14" i="8"/>
  <c r="M14" i="8" l="1"/>
  <c r="R14" i="8"/>
  <c r="S14" i="8" s="1"/>
  <c r="K15" i="8"/>
  <c r="K16" i="8"/>
  <c r="K17" i="8"/>
  <c r="K19" i="8"/>
  <c r="K21" i="8"/>
  <c r="K22" i="8"/>
  <c r="K23" i="8"/>
  <c r="K24" i="8"/>
  <c r="K25" i="8"/>
  <c r="K26" i="8"/>
  <c r="K14" i="8"/>
  <c r="O26" i="8"/>
  <c r="O25" i="8"/>
  <c r="O24" i="8"/>
  <c r="O23" i="8"/>
  <c r="O22" i="8"/>
  <c r="O21" i="8"/>
  <c r="O20" i="8"/>
  <c r="O19" i="8"/>
  <c r="O17" i="8"/>
  <c r="O16" i="8"/>
  <c r="O15" i="8"/>
  <c r="P26" i="8" l="1"/>
  <c r="P17" i="8"/>
  <c r="P20" i="8"/>
  <c r="P16" i="8"/>
  <c r="P21" i="8"/>
  <c r="P15" i="8"/>
  <c r="P22" i="8"/>
  <c r="P25" i="8"/>
  <c r="P19" i="8"/>
  <c r="P23" i="8"/>
  <c r="P24" i="8"/>
  <c r="O14" i="8"/>
  <c r="P14" i="8" l="1"/>
</calcChain>
</file>

<file path=xl/sharedStrings.xml><?xml version="1.0" encoding="utf-8"?>
<sst xmlns="http://schemas.openxmlformats.org/spreadsheetml/2006/main" count="134" uniqueCount="67">
  <si>
    <t>Наименование товара</t>
  </si>
  <si>
    <t>Объем</t>
  </si>
  <si>
    <t>Источники информации</t>
  </si>
  <si>
    <t xml:space="preserve">Однородность совокупности значений </t>
  </si>
  <si>
    <t>Сред.квадр. откл. σ=</t>
  </si>
  <si>
    <t>Коэффициент  вариации цен V (%)=</t>
  </si>
  <si>
    <t>Совокупность значений</t>
  </si>
  <si>
    <t>Ед. изм.</t>
  </si>
  <si>
    <t>Кол-во "Vi"</t>
  </si>
  <si>
    <t xml:space="preserve">Объект закупки: </t>
  </si>
  <si>
    <t>n - кол-во значений информации о цене единицы товара</t>
  </si>
  <si>
    <t>ОДНОРОДНЫЕ</t>
  </si>
  <si>
    <t>Специалист по закупкам</t>
  </si>
  <si>
    <t xml:space="preserve">Используемый метод определения НМЦД с обоснованием:      </t>
  </si>
  <si>
    <t>ОКПД2</t>
  </si>
  <si>
    <t xml:space="preserve">Цена за единицу "Цi", руб. </t>
  </si>
  <si>
    <t xml:space="preserve">Стоимость  всего, руб. </t>
  </si>
  <si>
    <t>Цена за единицу "Цi", руб.</t>
  </si>
  <si>
    <r>
      <t>Средняя арифметическая цена за единицу "</t>
    </r>
    <r>
      <rPr>
        <i/>
        <sz val="9"/>
        <rFont val="Times New Roman"/>
        <family val="1"/>
        <charset val="204"/>
      </rPr>
      <t>ц</t>
    </r>
    <r>
      <rPr>
        <sz val="9"/>
        <rFont val="Times New Roman"/>
        <family val="1"/>
        <charset val="204"/>
      </rPr>
      <t xml:space="preserve">", руб. </t>
    </r>
  </si>
  <si>
    <r>
      <t>Средневзвешенное значение цены за единицу "НЦЕi"</t>
    </r>
    <r>
      <rPr>
        <sz val="9"/>
        <rFont val="Times New Roman"/>
        <family val="1"/>
        <charset val="204"/>
      </rPr>
      <t xml:space="preserve">, руб
</t>
    </r>
  </si>
  <si>
    <t xml:space="preserve"> /Э.А. Гирфанова/</t>
  </si>
  <si>
    <t>Дата подготовки обоснования НМЦД:</t>
  </si>
  <si>
    <t>В целях получения ценовой информации Заказчиком были проведены следующие процедуры:
- направлены запросы о предоставлении ценовой информации исполнителям, обладающим опытом оказания услуг, инфорация о которых имеется в свободном доступе;
- в ответ на направленные запросы ценовой информации Заказчиком были получены и использованы для  расчета НМЦД три ценовых предложений на оказание услуг, предлагаемых различными исполнителями, на основании которых был произведен расчет.</t>
  </si>
  <si>
    <t>Начальная максимальная цена договора  (НМЦД)</t>
  </si>
  <si>
    <t>шт</t>
  </si>
  <si>
    <r>
      <t>Начальная (максимальная)цена за единицу</t>
    </r>
    <r>
      <rPr>
        <sz val="9"/>
        <rFont val="Times New Roman"/>
        <family val="1"/>
        <charset val="204"/>
      </rPr>
      <t xml:space="preserve">, руб. 
</t>
    </r>
  </si>
  <si>
    <t>НМЦД договора, руб.</t>
  </si>
  <si>
    <t>№П/П</t>
  </si>
  <si>
    <t>Телефон:8-919-604-11-74</t>
  </si>
  <si>
    <t xml:space="preserve">Метод сопоставимых рыночных цен (анализа рынка)
В соответствии с  Положением о закупке товаров, работ, услуг ООО "ХСП", метод сопоставимых рыночных цен (анализа рынка) является приоритетным для определения и обоснования начальной (максимальной) цены договора. Сбор информации о действующих ценах осуществлялся путем получения коммерческих предложений. Цена устанавливается в российских рублях, с учетом стоимости упаковки, маркировки, транспортных и погрузочно-разгрузочных расходов, расходов по таможенному оформлению и страхованию и других обязательных платежей, которые Исполнитель должен выплатить в связи с выполнением обязательств по Договору в соответствии с законодательством Российской Федерации,  в том числе НДС и других затрат, необходимых для исполнения договора. Не включенных в цену  товара расходов нет. </t>
  </si>
  <si>
    <t xml:space="preserve">Закупка стоматологических расходных материалов
</t>
  </si>
  <si>
    <t>упак</t>
  </si>
  <si>
    <t>32.50.11.190</t>
  </si>
  <si>
    <t>21.20.10.111</t>
  </si>
  <si>
    <t>32.50.13.190</t>
  </si>
  <si>
    <t>Альфа Кал /Alpha-Cal  гидроокись кальция /4 шприца х1гр./</t>
  </si>
  <si>
    <t xml:space="preserve">Набор штифтов стоматологических STEA Crystal Quartz Fiber Post "Simplex" с разверткой (дрилью) SIM80QF </t>
  </si>
  <si>
    <t xml:space="preserve">Набор штифтов стоматологических STEA Crystal Quartz Fiber Post "Simplex" с разверткой (дрилью) SIM100QF </t>
  </si>
  <si>
    <t>Набор штифтов стоматологических STEA Crystal Quartz Fiber Post "Simplex" с разверткой (дрилью) SIM120QF</t>
  </si>
  <si>
    <t>Набор штифтов стоматологических STEA Crystal Quartz Fiber Post "Simplex" с разверткой (дрилью) SIM140QF</t>
  </si>
  <si>
    <t xml:space="preserve">Набор штифтов стоматологических STEA Crystal Quartz Fiber Post "HS" с разверткой (дрилью) HS50QF </t>
  </si>
  <si>
    <t>Набор штифтов стоматологических STEA Crystal Quartz Fiber Post "HS" с разверткой (дрилью) HS70QF</t>
  </si>
  <si>
    <t xml:space="preserve">Набор штифтов стоматологических STEA Crystal Quartz Fiber Post "HS" с разверткой (дрилью) HS90QF </t>
  </si>
  <si>
    <t>Набор штифтов стоматологических STEA Nano Ceramic Post "Simplex" с разверткой (дрилью) SIM100QZF</t>
  </si>
  <si>
    <t>Набор штифтов стоматологических STEA Nano Ceramic Post "Simplex" с разверткой (дрилью) SIM120QZF</t>
  </si>
  <si>
    <t>Набор штифтов стоматологических STEA Nano Ceramic Post "Simplex" с разверткой (дрилью) SIM140QZF</t>
  </si>
  <si>
    <t xml:space="preserve">Материал "Эндофил" с дексаметазоном для пломбирования корневых каналов (порошок+жидкость)  15гр.+15мл. </t>
  </si>
  <si>
    <t>ГИПОХЛОРИТ НАТРИЯ "БЕЛОДЕЗ" 3 % 100 мл.</t>
  </si>
  <si>
    <t>TWINKY STAR композитный (реставрация молочных зубов) 40*0,25 гр.-материал пломбир.стомат.</t>
  </si>
  <si>
    <t>ШТИФТЫ внутриканальные стекловолоконные(цилиндро-конические S1)_6шт_</t>
  </si>
  <si>
    <t>ШТИФТЫ внутриканальные стекловолоконные (цилиндро-конические S2)</t>
  </si>
  <si>
    <t>ШТИФТЫ внутриканальные стекловолоконные (цилиндро-конические S3)_6шт</t>
  </si>
  <si>
    <t xml:space="preserve">Старт.набор OptiDam д/жеват.гр.зубов (Intro Kit OptiDam Posterior):OptiDam Posterior10шт,Рамка (Anatomical frame OptiDam)1шт  </t>
  </si>
  <si>
    <t xml:space="preserve">Старт.набор OptiDam д/фронт.гр.зубов (Intro Kit OptiDam Anterior):OptiDam Anterior10шт ,Рамка (Anatomical frame OptiDam)1шт  </t>
  </si>
  <si>
    <t xml:space="preserve">Жидкость для распломбирования корневых каналов зубов "Фенопласт" 13 мл </t>
  </si>
  <si>
    <t xml:space="preserve">Жидкость для остановки капиллярных кровотечений "Гемостаб" (AlCl3)13 мл.  </t>
  </si>
  <si>
    <t xml:space="preserve">Материал стеклоиономерный пломбировочный Vitremer: Ознакомит. набор 6 цв. (30гр+16мл) </t>
  </si>
  <si>
    <t>Источник№ 1  от 23.06.2025</t>
  </si>
  <si>
    <t>Источник№ 3  от 23.06.2025</t>
  </si>
  <si>
    <t>Источник№ 2  от 23.06.2025</t>
  </si>
  <si>
    <t>25.06.2025 г</t>
  </si>
  <si>
    <t>20.59.52.120</t>
  </si>
  <si>
    <t>32.50.50.190</t>
  </si>
  <si>
    <t>Паста гидроксида кальция стоматологическая пломбировочная Metapex_ 2*2.2 гр   с йодоформом</t>
  </si>
  <si>
    <t>Паста гидроксида кальция стоматологическая пломбировочная Metapaste 2*2.2 гр.   без йодаформа</t>
  </si>
  <si>
    <t>1 066 943,17 руб.</t>
  </si>
  <si>
    <t>Приложение №2 к аукционной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</si>
</sst>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\-??_р_._-;_-@_-"/>
    <numFmt numFmtId="165" formatCode="_-* #,##0.00&quot;р.&quot;_-;\-* #,##0.00&quot;р.&quot;_-;_-* \-??&quot;р.&quot;_-;_-@_-"/>
    <numFmt numFmtId="166" formatCode="#,##0.00_р_."/>
    <numFmt numFmtId="167" formatCode="#,##0.00;[Red]#,##0.00"/>
  </numFmts>
  <fonts count="33" x14ac:knownFonts="1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indexed="55"/>
      <name val="Times New Roman"/>
      <family val="1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indexed="55"/>
      <name val="Times New Roman"/>
      <family val="1"/>
      <charset val="1"/>
    </font>
    <font>
      <sz val="10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b/>
      <sz val="11"/>
      <name val="Times New Roman"/>
      <family val="1"/>
      <charset val="1"/>
    </font>
    <font>
      <b/>
      <sz val="12"/>
      <color indexed="55"/>
      <name val="Times New Roman"/>
      <family val="1"/>
      <charset val="1"/>
    </font>
    <font>
      <sz val="12"/>
      <color indexed="55"/>
      <name val="Times New Roman"/>
      <family val="1"/>
      <charset val="1"/>
    </font>
    <font>
      <sz val="14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55"/>
      <name val="Times New Roman"/>
      <family val="1"/>
      <charset val="1"/>
    </font>
    <font>
      <b/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10"/>
      <color indexed="55"/>
      <name val="Calibri"/>
      <family val="2"/>
      <charset val="204"/>
    </font>
    <font>
      <b/>
      <sz val="10"/>
      <color indexed="55"/>
      <name val="Times New Roman"/>
      <family val="1"/>
      <charset val="1"/>
    </font>
    <font>
      <sz val="8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1"/>
    </font>
    <font>
      <sz val="11"/>
      <name val="Times New Roman"/>
      <family val="1"/>
      <charset val="1"/>
    </font>
    <font>
      <sz val="10"/>
      <name val="Times New Roman"/>
      <family val="1"/>
    </font>
    <font>
      <sz val="9"/>
      <color rgb="FF000000"/>
      <name val="Times New Roman"/>
      <family val="1"/>
      <charset val="204"/>
    </font>
    <font>
      <b/>
      <sz val="10"/>
      <name val="Calibri"/>
      <family val="2"/>
      <charset val="204"/>
    </font>
    <font>
      <sz val="9"/>
      <color rgb="FF000000"/>
      <name val="Arial"/>
      <family val="2"/>
      <charset val="204"/>
    </font>
    <font>
      <sz val="9"/>
      <color indexed="55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2" fillId="0" borderId="0">
      <alignment horizontal="right" vertical="top"/>
    </xf>
    <xf numFmtId="164" fontId="1" fillId="0" borderId="0" applyBorder="0" applyProtection="0"/>
    <xf numFmtId="165" fontId="23" fillId="0" borderId="0" applyBorder="0" applyProtection="0"/>
    <xf numFmtId="0" fontId="2" fillId="0" borderId="0"/>
    <xf numFmtId="0" fontId="32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vertical="top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4" fillId="0" borderId="0" xfId="0" applyFont="1"/>
    <xf numFmtId="0" fontId="24" fillId="0" borderId="0" xfId="0" applyFont="1" applyAlignment="1">
      <alignment horizontal="center" vertical="center" wrapText="1"/>
    </xf>
    <xf numFmtId="0" fontId="13" fillId="3" borderId="4" xfId="0" applyFont="1" applyFill="1" applyBorder="1"/>
    <xf numFmtId="3" fontId="12" fillId="3" borderId="4" xfId="0" applyNumberFormat="1" applyFont="1" applyFill="1" applyBorder="1" applyAlignment="1">
      <alignment horizontal="center"/>
    </xf>
    <xf numFmtId="0" fontId="13" fillId="3" borderId="2" xfId="0" applyFont="1" applyFill="1" applyBorder="1"/>
    <xf numFmtId="4" fontId="12" fillId="3" borderId="2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25" fillId="0" borderId="0" xfId="0" applyFont="1"/>
    <xf numFmtId="40" fontId="12" fillId="3" borderId="2" xfId="0" applyNumberFormat="1" applyFont="1" applyFill="1" applyBorder="1" applyAlignment="1">
      <alignment horizontal="center" wrapText="1"/>
    </xf>
    <xf numFmtId="0" fontId="26" fillId="0" borderId="2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right"/>
    </xf>
    <xf numFmtId="0" fontId="27" fillId="0" borderId="2" xfId="0" applyFont="1" applyBorder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4" fontId="31" fillId="0" borderId="6" xfId="0" applyNumberFormat="1" applyFont="1" applyBorder="1" applyAlignment="1">
      <alignment horizontal="center" vertical="center" wrapText="1"/>
    </xf>
    <xf numFmtId="4" fontId="30" fillId="0" borderId="6" xfId="0" applyNumberFormat="1" applyFont="1" applyBorder="1" applyAlignment="1">
      <alignment horizontal="center" vertical="center" wrapText="1"/>
    </xf>
    <xf numFmtId="166" fontId="31" fillId="0" borderId="2" xfId="0" applyNumberFormat="1" applyFont="1" applyBorder="1" applyAlignment="1">
      <alignment horizontal="center" vertical="center" wrapText="1"/>
    </xf>
    <xf numFmtId="4" fontId="30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0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horizontal="center" vertical="top" wrapText="1"/>
    </xf>
    <xf numFmtId="166" fontId="12" fillId="3" borderId="4" xfId="0" applyNumberFormat="1" applyFont="1" applyFill="1" applyBorder="1" applyAlignment="1">
      <alignment horizontal="center"/>
    </xf>
    <xf numFmtId="166" fontId="12" fillId="3" borderId="2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4" fontId="18" fillId="0" borderId="5" xfId="0" applyNumberFormat="1" applyFont="1" applyBorder="1" applyAlignment="1">
      <alignment horizontal="left" vertical="top" wrapText="1"/>
    </xf>
    <xf numFmtId="0" fontId="28" fillId="0" borderId="7" xfId="0" applyFont="1" applyBorder="1" applyAlignment="1">
      <alignment horizontal="left" vertical="top" wrapText="1"/>
    </xf>
    <xf numFmtId="0" fontId="28" fillId="0" borderId="6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25" fillId="0" borderId="1" xfId="0" applyFont="1" applyBorder="1" applyAlignment="1">
      <alignment horizontal="center"/>
    </xf>
    <xf numFmtId="166" fontId="5" fillId="0" borderId="2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166" fontId="5" fillId="0" borderId="8" xfId="0" applyNumberFormat="1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vertical="top" wrapText="1"/>
    </xf>
    <xf numFmtId="0" fontId="10" fillId="0" borderId="0" xfId="0" applyFont="1" applyAlignment="1">
      <alignment horizontal="right"/>
    </xf>
    <xf numFmtId="0" fontId="18" fillId="2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20" fillId="0" borderId="5" xfId="0" applyFont="1" applyBorder="1" applyAlignment="1">
      <alignment horizontal="left" vertical="top"/>
    </xf>
    <xf numFmtId="0" fontId="20" fillId="0" borderId="7" xfId="0" applyFont="1" applyBorder="1" applyAlignment="1">
      <alignment horizontal="left" vertical="top"/>
    </xf>
    <xf numFmtId="0" fontId="9" fillId="0" borderId="2" xfId="5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top"/>
    </xf>
    <xf numFmtId="0" fontId="31" fillId="0" borderId="2" xfId="0" applyFont="1" applyFill="1" applyBorder="1" applyAlignment="1">
      <alignment horizontal="center" vertical="center"/>
    </xf>
  </cellXfs>
  <cellStyles count="6">
    <cellStyle name="S8" xfId="1"/>
    <cellStyle name="TableStyleLight1" xfId="2"/>
    <cellStyle name="Гиперссылка" xfId="5" builtinId="8"/>
    <cellStyle name="Денежный 2" xfId="3"/>
    <cellStyle name="Обычный" xfId="0" builtinId="0"/>
    <cellStyle name="Обычный 2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61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FF99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476250</xdr:colOff>
      <xdr:row>11</xdr:row>
      <xdr:rowOff>514350</xdr:rowOff>
    </xdr:from>
    <xdr:to>
      <xdr:col>14</xdr:col>
      <xdr:colOff>990600</xdr:colOff>
      <xdr:row>13</xdr:row>
      <xdr:rowOff>19050</xdr:rowOff>
    </xdr:to>
    <xdr:pic>
      <xdr:nvPicPr>
        <xdr:cNvPr id="1025" name="Picture 2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5650" y="3886200"/>
          <a:ext cx="1095375" cy="361950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171450</xdr:colOff>
      <xdr:row>12</xdr:row>
      <xdr:rowOff>285750</xdr:rowOff>
    </xdr:from>
    <xdr:to>
      <xdr:col>16</xdr:col>
      <xdr:colOff>19050</xdr:colOff>
      <xdr:row>13</xdr:row>
      <xdr:rowOff>0</xdr:rowOff>
    </xdr:to>
    <xdr:pic>
      <xdr:nvPicPr>
        <xdr:cNvPr id="1026" name="Picture 1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54025" y="4229100"/>
          <a:ext cx="723900" cy="285750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zakupki44fz.ru/app/okpd2/32.50.13.190" TargetMode="External"/><Relationship Id="rId3" Type="http://schemas.openxmlformats.org/officeDocument/2006/relationships/hyperlink" Target="https://zakupki44fz.ru/app/okpd2/21.20.10.111" TargetMode="External"/><Relationship Id="rId7" Type="http://schemas.openxmlformats.org/officeDocument/2006/relationships/hyperlink" Target="https://fixedassets.ru/Classificators/OKPD2/20.59.52.120/2016?isFromParent=true&amp;prid=37875520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zakupki44fz.ru/app/okpd2/32.50.50.190" TargetMode="External"/><Relationship Id="rId1" Type="http://schemas.openxmlformats.org/officeDocument/2006/relationships/hyperlink" Target="https://fixedassets.ru/Classificators/OKPD2/20.59.52.120/2016?isFromParent=true&amp;prid=37875520" TargetMode="External"/><Relationship Id="rId6" Type="http://schemas.openxmlformats.org/officeDocument/2006/relationships/hyperlink" Target="https://zakupki44fz.ru/app/okpd2/32.50.50.19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zakupki44fz.ru/app/okpd2/32.50.50.190" TargetMode="External"/><Relationship Id="rId10" Type="http://schemas.openxmlformats.org/officeDocument/2006/relationships/hyperlink" Target="https://zakupki44fz.ru/app/okpd2/32.50.11.190" TargetMode="External"/><Relationship Id="rId4" Type="http://schemas.openxmlformats.org/officeDocument/2006/relationships/hyperlink" Target="https://zakupki44fz.ru/app/okpd2/21.20.10.111" TargetMode="External"/><Relationship Id="rId9" Type="http://schemas.openxmlformats.org/officeDocument/2006/relationships/hyperlink" Target="https://zakupki44fz.ru/app/okpd2/32.50.11.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44"/>
  <sheetViews>
    <sheetView tabSelected="1" view="pageBreakPreview" topLeftCell="A7" zoomScaleNormal="100" zoomScaleSheetLayoutView="100" workbookViewId="0">
      <selection activeCell="I14" sqref="I14"/>
    </sheetView>
  </sheetViews>
  <sheetFormatPr defaultRowHeight="11.25" x14ac:dyDescent="0.2"/>
  <cols>
    <col min="1" max="1" width="3.28515625" style="1" customWidth="1"/>
    <col min="2" max="2" width="38" style="1" customWidth="1"/>
    <col min="3" max="3" width="13.28515625" style="1" customWidth="1"/>
    <col min="4" max="4" width="7.85546875" style="2" customWidth="1"/>
    <col min="5" max="5" width="8.7109375" style="1" customWidth="1"/>
    <col min="6" max="6" width="13.5703125" style="1" customWidth="1"/>
    <col min="7" max="7" width="12.7109375" style="1" customWidth="1"/>
    <col min="8" max="8" width="13.28515625" style="1" customWidth="1"/>
    <col min="9" max="9" width="15.7109375" style="1" customWidth="1"/>
    <col min="10" max="10" width="13.5703125" style="1" customWidth="1"/>
    <col min="11" max="11" width="15" style="1" customWidth="1"/>
    <col min="12" max="13" width="10.7109375" style="1" customWidth="1"/>
    <col min="14" max="14" width="8.7109375" style="1" customWidth="1"/>
    <col min="15" max="15" width="16.5703125" style="1" customWidth="1"/>
    <col min="16" max="16" width="13.140625" style="1" customWidth="1"/>
    <col min="17" max="17" width="8.7109375" style="1" customWidth="1"/>
    <col min="18" max="18" width="15.42578125" style="1" customWidth="1"/>
    <col min="19" max="19" width="15.7109375" style="1" customWidth="1"/>
    <col min="20" max="16384" width="9.140625" style="1"/>
  </cols>
  <sheetData>
    <row r="1" spans="1:248" ht="11.25" customHeight="1" x14ac:dyDescent="0.25">
      <c r="B1" s="69"/>
      <c r="C1" s="69"/>
      <c r="D1" s="69"/>
      <c r="E1" s="69"/>
      <c r="F1" s="69"/>
      <c r="G1" s="69"/>
      <c r="H1" s="69"/>
      <c r="I1" s="69"/>
      <c r="O1" s="72"/>
      <c r="P1" s="72"/>
      <c r="Q1" s="72"/>
      <c r="R1" s="72"/>
      <c r="S1" s="72"/>
    </row>
    <row r="2" spans="1:248" ht="26.25" customHeight="1" x14ac:dyDescent="0.2">
      <c r="N2" s="54" t="s">
        <v>66</v>
      </c>
      <c r="O2" s="54"/>
      <c r="P2" s="54"/>
      <c r="Q2" s="54"/>
      <c r="R2" s="54"/>
      <c r="S2" s="54"/>
    </row>
    <row r="3" spans="1:248" ht="15" customHeight="1" x14ac:dyDescent="0.2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</row>
    <row r="5" spans="1:248" ht="37.5" customHeight="1" x14ac:dyDescent="0.2">
      <c r="B5" s="75" t="s">
        <v>9</v>
      </c>
      <c r="C5" s="76"/>
      <c r="D5" s="73" t="s">
        <v>30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1:248" ht="78" customHeight="1" x14ac:dyDescent="0.2">
      <c r="A6" s="14"/>
      <c r="B6" s="27" t="s">
        <v>13</v>
      </c>
      <c r="C6" s="28"/>
      <c r="D6" s="70" t="s">
        <v>29</v>
      </c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3"/>
      <c r="S6" s="3"/>
    </row>
    <row r="7" spans="1:248" s="13" customFormat="1" ht="54" customHeight="1" x14ac:dyDescent="0.25">
      <c r="A7" s="15"/>
      <c r="B7" s="29"/>
      <c r="C7" s="30"/>
      <c r="D7" s="71" t="s">
        <v>22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15"/>
      <c r="S7" s="15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</row>
    <row r="8" spans="1:248" s="13" customFormat="1" ht="30" customHeight="1" x14ac:dyDescent="0.25">
      <c r="A8" s="15"/>
      <c r="B8" s="58" t="s">
        <v>23</v>
      </c>
      <c r="C8" s="59"/>
      <c r="D8" s="55" t="s">
        <v>65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7"/>
      <c r="R8" s="15"/>
      <c r="S8" s="15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</row>
    <row r="9" spans="1:248" s="13" customFormat="1" ht="39.950000000000003" customHeight="1" x14ac:dyDescent="0.25">
      <c r="A9" s="15"/>
      <c r="B9" s="52" t="s">
        <v>21</v>
      </c>
      <c r="C9" s="53"/>
      <c r="D9" s="60" t="s">
        <v>60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15"/>
      <c r="S9" s="15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</row>
    <row r="10" spans="1:248" ht="9.75" customHeight="1" x14ac:dyDescent="0.2">
      <c r="A10" s="4"/>
      <c r="B10" s="4"/>
      <c r="C10" s="4"/>
      <c r="D10" s="4"/>
      <c r="E10" s="4"/>
      <c r="F10" s="5"/>
      <c r="G10" s="6"/>
      <c r="H10" s="7"/>
      <c r="I10" s="5"/>
      <c r="J10" s="7"/>
      <c r="K10" s="5"/>
      <c r="L10" s="5"/>
      <c r="M10" s="5"/>
      <c r="N10" s="4"/>
      <c r="O10" s="4"/>
      <c r="P10" s="4"/>
      <c r="Q10" s="4"/>
      <c r="R10" s="4"/>
      <c r="S10" s="5"/>
    </row>
    <row r="11" spans="1:248" ht="12.75" customHeight="1" x14ac:dyDescent="0.2">
      <c r="A11" s="48" t="s">
        <v>27</v>
      </c>
      <c r="B11" s="51" t="s">
        <v>0</v>
      </c>
      <c r="C11" s="51" t="s">
        <v>14</v>
      </c>
      <c r="D11" s="51" t="s">
        <v>1</v>
      </c>
      <c r="E11" s="51"/>
      <c r="F11" s="51" t="s">
        <v>2</v>
      </c>
      <c r="G11" s="51"/>
      <c r="H11" s="51"/>
      <c r="I11" s="51"/>
      <c r="J11" s="51"/>
      <c r="K11" s="51"/>
      <c r="L11" s="63" t="s">
        <v>3</v>
      </c>
      <c r="M11" s="63"/>
      <c r="N11" s="63"/>
      <c r="O11" s="63"/>
      <c r="P11" s="63"/>
      <c r="Q11" s="63"/>
      <c r="R11" s="66" t="s">
        <v>25</v>
      </c>
      <c r="S11" s="63" t="s">
        <v>26</v>
      </c>
    </row>
    <row r="12" spans="1:248" ht="45" customHeight="1" x14ac:dyDescent="0.2">
      <c r="A12" s="49"/>
      <c r="B12" s="51"/>
      <c r="C12" s="51"/>
      <c r="D12" s="51"/>
      <c r="E12" s="51"/>
      <c r="F12" s="64" t="s">
        <v>57</v>
      </c>
      <c r="G12" s="64"/>
      <c r="H12" s="64" t="s">
        <v>59</v>
      </c>
      <c r="I12" s="64"/>
      <c r="J12" s="64" t="s">
        <v>58</v>
      </c>
      <c r="K12" s="64"/>
      <c r="L12" s="63" t="s">
        <v>18</v>
      </c>
      <c r="M12" s="63" t="s">
        <v>19</v>
      </c>
      <c r="N12" s="48" t="s">
        <v>10</v>
      </c>
      <c r="O12" s="51" t="s">
        <v>4</v>
      </c>
      <c r="P12" s="51" t="s">
        <v>5</v>
      </c>
      <c r="Q12" s="51" t="s">
        <v>6</v>
      </c>
      <c r="R12" s="67"/>
      <c r="S12" s="63"/>
    </row>
    <row r="13" spans="1:248" ht="53.25" customHeight="1" x14ac:dyDescent="0.2">
      <c r="A13" s="49"/>
      <c r="B13" s="48"/>
      <c r="C13" s="51"/>
      <c r="D13" s="19" t="s">
        <v>7</v>
      </c>
      <c r="E13" s="19" t="s">
        <v>8</v>
      </c>
      <c r="F13" s="26" t="s">
        <v>15</v>
      </c>
      <c r="G13" s="19" t="s">
        <v>16</v>
      </c>
      <c r="H13" s="19" t="s">
        <v>15</v>
      </c>
      <c r="I13" s="19" t="s">
        <v>16</v>
      </c>
      <c r="J13" s="19" t="s">
        <v>17</v>
      </c>
      <c r="K13" s="19" t="s">
        <v>16</v>
      </c>
      <c r="L13" s="63"/>
      <c r="M13" s="63"/>
      <c r="N13" s="65"/>
      <c r="O13" s="51"/>
      <c r="P13" s="51"/>
      <c r="Q13" s="51"/>
      <c r="R13" s="68"/>
      <c r="S13" s="63"/>
    </row>
    <row r="14" spans="1:248" ht="36" x14ac:dyDescent="0.2">
      <c r="A14" s="33">
        <v>1</v>
      </c>
      <c r="B14" s="35" t="s">
        <v>46</v>
      </c>
      <c r="C14" s="77" t="s">
        <v>61</v>
      </c>
      <c r="D14" s="78" t="s">
        <v>31</v>
      </c>
      <c r="E14" s="79">
        <v>15</v>
      </c>
      <c r="F14" s="37">
        <v>7863</v>
      </c>
      <c r="G14" s="38">
        <f>E14*F14</f>
        <v>117945</v>
      </c>
      <c r="H14" s="39">
        <v>8256</v>
      </c>
      <c r="I14" s="40">
        <f>E14*H14</f>
        <v>123840</v>
      </c>
      <c r="J14" s="39">
        <v>8669</v>
      </c>
      <c r="K14" s="40">
        <f>E14*J14</f>
        <v>130035</v>
      </c>
      <c r="L14" s="41">
        <f>SUM(F14,H14,J14)/N14</f>
        <v>8262.6666666666661</v>
      </c>
      <c r="M14" s="41">
        <f>ROUND(L14,2)</f>
        <v>8262.67</v>
      </c>
      <c r="N14" s="42">
        <v>3</v>
      </c>
      <c r="O14" s="41">
        <f>STDEV(F14,H14,J14)</f>
        <v>403.04135437115303</v>
      </c>
      <c r="P14" s="41">
        <f>O14/L14*100</f>
        <v>4.8778605095750329</v>
      </c>
      <c r="Q14" s="42" t="s">
        <v>11</v>
      </c>
      <c r="R14" s="41">
        <f>L14</f>
        <v>8262.6666666666661</v>
      </c>
      <c r="S14" s="43">
        <f>E14*R14</f>
        <v>123939.99999999999</v>
      </c>
    </row>
    <row r="15" spans="1:248" ht="24" x14ac:dyDescent="0.2">
      <c r="A15" s="33">
        <v>2</v>
      </c>
      <c r="B15" s="35" t="s">
        <v>47</v>
      </c>
      <c r="C15" s="77" t="s">
        <v>62</v>
      </c>
      <c r="D15" s="78" t="s">
        <v>31</v>
      </c>
      <c r="E15" s="79">
        <v>30</v>
      </c>
      <c r="F15" s="37">
        <v>285</v>
      </c>
      <c r="G15" s="38">
        <f t="shared" ref="G15:G37" si="0">E15*F15</f>
        <v>8550</v>
      </c>
      <c r="H15" s="39">
        <v>299</v>
      </c>
      <c r="I15" s="40">
        <f t="shared" ref="I15:I37" si="1">E15*H15</f>
        <v>8970</v>
      </c>
      <c r="J15" s="39">
        <v>314</v>
      </c>
      <c r="K15" s="40">
        <f t="shared" ref="K15:K37" si="2">E15*J15</f>
        <v>9420</v>
      </c>
      <c r="L15" s="41">
        <f t="shared" ref="L15:L26" si="3">SUM(F15,H15,J15)/N15</f>
        <v>299.33333333333331</v>
      </c>
      <c r="M15" s="41">
        <f t="shared" ref="M15:M26" si="4">ROUND(L15,2)</f>
        <v>299.33</v>
      </c>
      <c r="N15" s="44">
        <v>3</v>
      </c>
      <c r="O15" s="45">
        <f t="shared" ref="O15:O26" si="5">STDEV(F15,H15,J15)</f>
        <v>14.502873278538061</v>
      </c>
      <c r="P15" s="45">
        <f t="shared" ref="P15:P26" si="6">O15/L15*100</f>
        <v>4.8450578881530273</v>
      </c>
      <c r="Q15" s="44" t="s">
        <v>11</v>
      </c>
      <c r="R15" s="45">
        <f t="shared" ref="R15:R25" si="7">L15</f>
        <v>299.33333333333331</v>
      </c>
      <c r="S15" s="43">
        <f t="shared" ref="S15:S37" si="8">E15*R15</f>
        <v>8980</v>
      </c>
    </row>
    <row r="16" spans="1:248" ht="36" x14ac:dyDescent="0.2">
      <c r="A16" s="33">
        <v>3</v>
      </c>
      <c r="B16" s="35" t="s">
        <v>48</v>
      </c>
      <c r="C16" s="80" t="s">
        <v>62</v>
      </c>
      <c r="D16" s="78" t="s">
        <v>31</v>
      </c>
      <c r="E16" s="79">
        <v>1</v>
      </c>
      <c r="F16" s="37">
        <v>16800</v>
      </c>
      <c r="G16" s="38">
        <f t="shared" si="0"/>
        <v>16800</v>
      </c>
      <c r="H16" s="39">
        <v>17640</v>
      </c>
      <c r="I16" s="40">
        <f t="shared" si="1"/>
        <v>17640</v>
      </c>
      <c r="J16" s="39">
        <v>18522</v>
      </c>
      <c r="K16" s="40">
        <f t="shared" si="2"/>
        <v>18522</v>
      </c>
      <c r="L16" s="41">
        <f t="shared" si="3"/>
        <v>17654</v>
      </c>
      <c r="M16" s="41">
        <f t="shared" si="4"/>
        <v>17654</v>
      </c>
      <c r="N16" s="44">
        <v>3</v>
      </c>
      <c r="O16" s="45">
        <f t="shared" si="5"/>
        <v>861.08536162217968</v>
      </c>
      <c r="P16" s="45">
        <f t="shared" si="6"/>
        <v>4.8775652068776463</v>
      </c>
      <c r="Q16" s="44" t="s">
        <v>11</v>
      </c>
      <c r="R16" s="45">
        <f t="shared" si="7"/>
        <v>17654</v>
      </c>
      <c r="S16" s="43">
        <f t="shared" si="8"/>
        <v>17654</v>
      </c>
    </row>
    <row r="17" spans="1:19" ht="36" x14ac:dyDescent="0.2">
      <c r="A17" s="33">
        <v>4</v>
      </c>
      <c r="B17" s="35" t="s">
        <v>49</v>
      </c>
      <c r="C17" s="80" t="s">
        <v>34</v>
      </c>
      <c r="D17" s="78" t="s">
        <v>31</v>
      </c>
      <c r="E17" s="79">
        <v>50</v>
      </c>
      <c r="F17" s="37">
        <v>132</v>
      </c>
      <c r="G17" s="38">
        <f t="shared" si="0"/>
        <v>6600</v>
      </c>
      <c r="H17" s="39">
        <v>138</v>
      </c>
      <c r="I17" s="40">
        <f t="shared" si="1"/>
        <v>6900</v>
      </c>
      <c r="J17" s="39">
        <v>145</v>
      </c>
      <c r="K17" s="40">
        <f t="shared" si="2"/>
        <v>7250</v>
      </c>
      <c r="L17" s="41">
        <f t="shared" si="3"/>
        <v>138.33333333333334</v>
      </c>
      <c r="M17" s="41">
        <f t="shared" si="4"/>
        <v>138.33000000000001</v>
      </c>
      <c r="N17" s="44">
        <v>3</v>
      </c>
      <c r="O17" s="45">
        <f t="shared" si="5"/>
        <v>6.5064070986477116</v>
      </c>
      <c r="P17" s="45">
        <f t="shared" si="6"/>
        <v>4.7034268182995502</v>
      </c>
      <c r="Q17" s="44" t="s">
        <v>11</v>
      </c>
      <c r="R17" s="45">
        <f t="shared" si="7"/>
        <v>138.33333333333334</v>
      </c>
      <c r="S17" s="43">
        <f t="shared" si="8"/>
        <v>6916.666666666667</v>
      </c>
    </row>
    <row r="18" spans="1:19" ht="39.75" customHeight="1" x14ac:dyDescent="0.2">
      <c r="A18" s="33">
        <v>5</v>
      </c>
      <c r="B18" s="35" t="s">
        <v>50</v>
      </c>
      <c r="C18" s="80" t="s">
        <v>34</v>
      </c>
      <c r="D18" s="78" t="s">
        <v>24</v>
      </c>
      <c r="E18" s="79">
        <v>50</v>
      </c>
      <c r="F18" s="37">
        <v>132</v>
      </c>
      <c r="G18" s="38">
        <f>E18*F18</f>
        <v>6600</v>
      </c>
      <c r="H18" s="39">
        <v>138</v>
      </c>
      <c r="I18" s="40">
        <f t="shared" ref="I18" si="9">E18*H18</f>
        <v>6900</v>
      </c>
      <c r="J18" s="39">
        <v>145</v>
      </c>
      <c r="K18" s="40">
        <f t="shared" si="2"/>
        <v>7250</v>
      </c>
      <c r="L18" s="41">
        <f t="shared" si="3"/>
        <v>103.75</v>
      </c>
      <c r="M18" s="41">
        <f t="shared" si="4"/>
        <v>103.75</v>
      </c>
      <c r="N18" s="44">
        <v>4</v>
      </c>
      <c r="O18" s="45">
        <f t="shared" si="5"/>
        <v>6.5064070986477116</v>
      </c>
      <c r="P18" s="45">
        <f>O18/L18*100</f>
        <v>6.2712357577327333</v>
      </c>
      <c r="Q18" s="44" t="s">
        <v>11</v>
      </c>
      <c r="R18" s="45">
        <f t="shared" si="7"/>
        <v>103.75</v>
      </c>
      <c r="S18" s="43">
        <f t="shared" si="8"/>
        <v>5187.5</v>
      </c>
    </row>
    <row r="19" spans="1:19" ht="47.25" customHeight="1" x14ac:dyDescent="0.2">
      <c r="A19" s="33">
        <v>6</v>
      </c>
      <c r="B19" s="35" t="s">
        <v>51</v>
      </c>
      <c r="C19" s="80" t="s">
        <v>34</v>
      </c>
      <c r="D19" s="78" t="s">
        <v>31</v>
      </c>
      <c r="E19" s="79">
        <v>50</v>
      </c>
      <c r="F19" s="37">
        <v>132</v>
      </c>
      <c r="G19" s="38">
        <f t="shared" si="0"/>
        <v>6600</v>
      </c>
      <c r="H19" s="39">
        <v>138</v>
      </c>
      <c r="I19" s="40">
        <f t="shared" si="1"/>
        <v>6900</v>
      </c>
      <c r="J19" s="39">
        <v>145</v>
      </c>
      <c r="K19" s="40">
        <f t="shared" si="2"/>
        <v>7250</v>
      </c>
      <c r="L19" s="41">
        <f t="shared" si="3"/>
        <v>138.33333333333334</v>
      </c>
      <c r="M19" s="41">
        <f t="shared" si="4"/>
        <v>138.33000000000001</v>
      </c>
      <c r="N19" s="44">
        <v>3</v>
      </c>
      <c r="O19" s="45">
        <f t="shared" si="5"/>
        <v>6.5064070986477116</v>
      </c>
      <c r="P19" s="45">
        <f t="shared" si="6"/>
        <v>4.7034268182995502</v>
      </c>
      <c r="Q19" s="44" t="s">
        <v>11</v>
      </c>
      <c r="R19" s="45">
        <f t="shared" si="7"/>
        <v>138.33333333333334</v>
      </c>
      <c r="S19" s="43">
        <f t="shared" si="8"/>
        <v>6916.666666666667</v>
      </c>
    </row>
    <row r="20" spans="1:19" ht="36" x14ac:dyDescent="0.2">
      <c r="A20" s="33">
        <v>7</v>
      </c>
      <c r="B20" s="35" t="s">
        <v>52</v>
      </c>
      <c r="C20" s="80" t="s">
        <v>32</v>
      </c>
      <c r="D20" s="78" t="s">
        <v>31</v>
      </c>
      <c r="E20" s="79">
        <v>10</v>
      </c>
      <c r="F20" s="37">
        <v>3626</v>
      </c>
      <c r="G20" s="38">
        <f t="shared" si="0"/>
        <v>36260</v>
      </c>
      <c r="H20" s="39">
        <v>3807</v>
      </c>
      <c r="I20" s="40">
        <f t="shared" si="1"/>
        <v>38070</v>
      </c>
      <c r="J20" s="39">
        <v>3997</v>
      </c>
      <c r="K20" s="40">
        <f t="shared" si="2"/>
        <v>39970</v>
      </c>
      <c r="L20" s="41">
        <f t="shared" si="3"/>
        <v>3810</v>
      </c>
      <c r="M20" s="41">
        <f t="shared" si="4"/>
        <v>3810</v>
      </c>
      <c r="N20" s="44">
        <v>3</v>
      </c>
      <c r="O20" s="45">
        <f t="shared" si="5"/>
        <v>185.5181931779199</v>
      </c>
      <c r="P20" s="45">
        <f t="shared" si="6"/>
        <v>4.8692439154309684</v>
      </c>
      <c r="Q20" s="44" t="s">
        <v>11</v>
      </c>
      <c r="R20" s="45">
        <f t="shared" si="7"/>
        <v>3810</v>
      </c>
      <c r="S20" s="43">
        <f t="shared" si="8"/>
        <v>38100</v>
      </c>
    </row>
    <row r="21" spans="1:19" ht="36" x14ac:dyDescent="0.2">
      <c r="A21" s="33">
        <v>8</v>
      </c>
      <c r="B21" s="35" t="s">
        <v>53</v>
      </c>
      <c r="C21" s="80" t="s">
        <v>32</v>
      </c>
      <c r="D21" s="78" t="s">
        <v>31</v>
      </c>
      <c r="E21" s="79">
        <v>10</v>
      </c>
      <c r="F21" s="37">
        <v>3608</v>
      </c>
      <c r="G21" s="38">
        <f t="shared" si="0"/>
        <v>36080</v>
      </c>
      <c r="H21" s="39">
        <v>3788</v>
      </c>
      <c r="I21" s="40">
        <f t="shared" si="1"/>
        <v>37880</v>
      </c>
      <c r="J21" s="39">
        <v>3977</v>
      </c>
      <c r="K21" s="40">
        <f t="shared" si="2"/>
        <v>39770</v>
      </c>
      <c r="L21" s="41">
        <f t="shared" si="3"/>
        <v>3791</v>
      </c>
      <c r="M21" s="41">
        <f t="shared" si="4"/>
        <v>3791</v>
      </c>
      <c r="N21" s="44">
        <v>3</v>
      </c>
      <c r="O21" s="45">
        <f t="shared" si="5"/>
        <v>184.51829177618137</v>
      </c>
      <c r="P21" s="45">
        <f t="shared" si="6"/>
        <v>4.8672722705402629</v>
      </c>
      <c r="Q21" s="44" t="s">
        <v>11</v>
      </c>
      <c r="R21" s="45">
        <f t="shared" si="7"/>
        <v>3791</v>
      </c>
      <c r="S21" s="43">
        <f t="shared" si="8"/>
        <v>37910</v>
      </c>
    </row>
    <row r="22" spans="1:19" ht="42" customHeight="1" x14ac:dyDescent="0.2">
      <c r="A22" s="33">
        <v>9</v>
      </c>
      <c r="B22" s="35" t="s">
        <v>54</v>
      </c>
      <c r="C22" s="77" t="s">
        <v>33</v>
      </c>
      <c r="D22" s="78" t="s">
        <v>31</v>
      </c>
      <c r="E22" s="79">
        <v>15</v>
      </c>
      <c r="F22" s="37">
        <v>660</v>
      </c>
      <c r="G22" s="38">
        <f t="shared" si="0"/>
        <v>9900</v>
      </c>
      <c r="H22" s="39">
        <v>693</v>
      </c>
      <c r="I22" s="40">
        <f t="shared" si="1"/>
        <v>10395</v>
      </c>
      <c r="J22" s="39">
        <v>728</v>
      </c>
      <c r="K22" s="40">
        <f t="shared" si="2"/>
        <v>10920</v>
      </c>
      <c r="L22" s="41">
        <f t="shared" si="3"/>
        <v>693.66666666666663</v>
      </c>
      <c r="M22" s="41">
        <f t="shared" si="4"/>
        <v>693.67</v>
      </c>
      <c r="N22" s="44">
        <v>3</v>
      </c>
      <c r="O22" s="45">
        <f t="shared" si="5"/>
        <v>34.004901607464376</v>
      </c>
      <c r="P22" s="45">
        <f t="shared" si="6"/>
        <v>4.9021962913211503</v>
      </c>
      <c r="Q22" s="44" t="s">
        <v>11</v>
      </c>
      <c r="R22" s="45">
        <f t="shared" si="7"/>
        <v>693.66666666666663</v>
      </c>
      <c r="S22" s="43">
        <f t="shared" si="8"/>
        <v>10405</v>
      </c>
    </row>
    <row r="23" spans="1:19" ht="24" x14ac:dyDescent="0.2">
      <c r="A23" s="33">
        <v>10</v>
      </c>
      <c r="B23" s="35" t="s">
        <v>55</v>
      </c>
      <c r="C23" s="77" t="s">
        <v>33</v>
      </c>
      <c r="D23" s="78" t="s">
        <v>31</v>
      </c>
      <c r="E23" s="79">
        <v>15</v>
      </c>
      <c r="F23" s="37">
        <v>491</v>
      </c>
      <c r="G23" s="38">
        <f t="shared" si="0"/>
        <v>7365</v>
      </c>
      <c r="H23" s="39">
        <v>515</v>
      </c>
      <c r="I23" s="40">
        <f t="shared" si="1"/>
        <v>7725</v>
      </c>
      <c r="J23" s="39">
        <v>540</v>
      </c>
      <c r="K23" s="40">
        <f t="shared" si="2"/>
        <v>8100</v>
      </c>
      <c r="L23" s="41">
        <f t="shared" si="3"/>
        <v>515.33333333333337</v>
      </c>
      <c r="M23" s="41">
        <f t="shared" si="4"/>
        <v>515.33000000000004</v>
      </c>
      <c r="N23" s="44">
        <v>3</v>
      </c>
      <c r="O23" s="45">
        <f t="shared" si="5"/>
        <v>24.501700621249402</v>
      </c>
      <c r="P23" s="45">
        <f t="shared" si="6"/>
        <v>4.7545344025710348</v>
      </c>
      <c r="Q23" s="44" t="s">
        <v>11</v>
      </c>
      <c r="R23" s="45">
        <f t="shared" si="7"/>
        <v>515.33333333333337</v>
      </c>
      <c r="S23" s="43">
        <f t="shared" si="8"/>
        <v>7730.0000000000009</v>
      </c>
    </row>
    <row r="24" spans="1:19" ht="48" customHeight="1" x14ac:dyDescent="0.2">
      <c r="A24" s="33">
        <v>11</v>
      </c>
      <c r="B24" s="35" t="s">
        <v>63</v>
      </c>
      <c r="C24" s="77" t="s">
        <v>62</v>
      </c>
      <c r="D24" s="78" t="s">
        <v>31</v>
      </c>
      <c r="E24" s="79">
        <v>3</v>
      </c>
      <c r="F24" s="37">
        <v>2771</v>
      </c>
      <c r="G24" s="38">
        <f t="shared" si="0"/>
        <v>8313</v>
      </c>
      <c r="H24" s="39">
        <v>2909</v>
      </c>
      <c r="I24" s="40">
        <f t="shared" si="1"/>
        <v>8727</v>
      </c>
      <c r="J24" s="39">
        <v>3054</v>
      </c>
      <c r="K24" s="40">
        <f t="shared" si="2"/>
        <v>9162</v>
      </c>
      <c r="L24" s="41">
        <f t="shared" si="3"/>
        <v>2911.3333333333335</v>
      </c>
      <c r="M24" s="41">
        <f t="shared" si="4"/>
        <v>2911.33</v>
      </c>
      <c r="N24" s="44">
        <v>3</v>
      </c>
      <c r="O24" s="45">
        <f t="shared" si="5"/>
        <v>141.51442800412025</v>
      </c>
      <c r="P24" s="45">
        <f t="shared" si="6"/>
        <v>4.8608115870432869</v>
      </c>
      <c r="Q24" s="44" t="s">
        <v>11</v>
      </c>
      <c r="R24" s="45">
        <f t="shared" si="7"/>
        <v>2911.3333333333335</v>
      </c>
      <c r="S24" s="43">
        <f t="shared" si="8"/>
        <v>8734</v>
      </c>
    </row>
    <row r="25" spans="1:19" ht="36" x14ac:dyDescent="0.2">
      <c r="A25" s="33">
        <v>12</v>
      </c>
      <c r="B25" s="35" t="s">
        <v>64</v>
      </c>
      <c r="C25" s="77" t="s">
        <v>62</v>
      </c>
      <c r="D25" s="78" t="s">
        <v>31</v>
      </c>
      <c r="E25" s="79">
        <v>7</v>
      </c>
      <c r="F25" s="37">
        <v>4983</v>
      </c>
      <c r="G25" s="38">
        <f t="shared" si="0"/>
        <v>34881</v>
      </c>
      <c r="H25" s="39">
        <v>5232</v>
      </c>
      <c r="I25" s="40">
        <f t="shared" si="1"/>
        <v>36624</v>
      </c>
      <c r="J25" s="39">
        <v>5494</v>
      </c>
      <c r="K25" s="40">
        <f t="shared" si="2"/>
        <v>38458</v>
      </c>
      <c r="L25" s="41">
        <f t="shared" si="3"/>
        <v>5236.333333333333</v>
      </c>
      <c r="M25" s="41">
        <f t="shared" si="4"/>
        <v>5236.33</v>
      </c>
      <c r="N25" s="44">
        <v>3</v>
      </c>
      <c r="O25" s="45">
        <f t="shared" si="5"/>
        <v>255.52755885292163</v>
      </c>
      <c r="P25" s="45">
        <f t="shared" si="6"/>
        <v>4.879894815448246</v>
      </c>
      <c r="Q25" s="44" t="s">
        <v>11</v>
      </c>
      <c r="R25" s="45">
        <f t="shared" si="7"/>
        <v>5236.333333333333</v>
      </c>
      <c r="S25" s="43">
        <f t="shared" si="8"/>
        <v>36654.333333333328</v>
      </c>
    </row>
    <row r="26" spans="1:19" ht="24" x14ac:dyDescent="0.2">
      <c r="A26" s="33">
        <v>13</v>
      </c>
      <c r="B26" s="35" t="s">
        <v>35</v>
      </c>
      <c r="C26" s="77" t="s">
        <v>61</v>
      </c>
      <c r="D26" s="81" t="s">
        <v>24</v>
      </c>
      <c r="E26" s="79">
        <v>5</v>
      </c>
      <c r="F26" s="37">
        <v>5475</v>
      </c>
      <c r="G26" s="38">
        <f t="shared" si="0"/>
        <v>27375</v>
      </c>
      <c r="H26" s="39">
        <v>5748</v>
      </c>
      <c r="I26" s="40">
        <f t="shared" si="1"/>
        <v>28740</v>
      </c>
      <c r="J26" s="39">
        <v>6035</v>
      </c>
      <c r="K26" s="40">
        <f t="shared" si="2"/>
        <v>30175</v>
      </c>
      <c r="L26" s="41">
        <f t="shared" si="3"/>
        <v>5752.666666666667</v>
      </c>
      <c r="M26" s="41">
        <f t="shared" si="4"/>
        <v>5752.67</v>
      </c>
      <c r="N26" s="44">
        <v>3</v>
      </c>
      <c r="O26" s="45">
        <f t="shared" si="5"/>
        <v>280.02916514772767</v>
      </c>
      <c r="P26" s="45">
        <f t="shared" si="6"/>
        <v>4.8678149000068549</v>
      </c>
      <c r="Q26" s="44" t="s">
        <v>11</v>
      </c>
      <c r="R26" s="45">
        <f>L26</f>
        <v>5752.666666666667</v>
      </c>
      <c r="S26" s="43">
        <f t="shared" si="8"/>
        <v>28763.333333333336</v>
      </c>
    </row>
    <row r="27" spans="1:19" ht="24" x14ac:dyDescent="0.2">
      <c r="A27" s="33">
        <v>14</v>
      </c>
      <c r="B27" s="35" t="s">
        <v>56</v>
      </c>
      <c r="C27" s="77" t="s">
        <v>34</v>
      </c>
      <c r="D27" s="78" t="s">
        <v>31</v>
      </c>
      <c r="E27" s="79">
        <v>5</v>
      </c>
      <c r="F27" s="37">
        <v>40500</v>
      </c>
      <c r="G27" s="38">
        <f t="shared" si="0"/>
        <v>202500</v>
      </c>
      <c r="H27" s="39">
        <v>42525</v>
      </c>
      <c r="I27" s="40">
        <f t="shared" si="1"/>
        <v>212625</v>
      </c>
      <c r="J27" s="39">
        <v>44651</v>
      </c>
      <c r="K27" s="40">
        <f t="shared" si="2"/>
        <v>223255</v>
      </c>
      <c r="L27" s="41">
        <f t="shared" ref="L27:L37" si="10">SUM(F27,H27,J27)/N27</f>
        <v>42558.666666666664</v>
      </c>
      <c r="M27" s="41">
        <f t="shared" ref="M27:M37" si="11">ROUND(L27,2)</f>
        <v>42558.67</v>
      </c>
      <c r="N27" s="44">
        <v>3</v>
      </c>
      <c r="O27" s="45">
        <f t="shared" ref="O27:O37" si="12">STDEV(F27,H27,J27)</f>
        <v>2075.7047799081001</v>
      </c>
      <c r="P27" s="45">
        <f t="shared" ref="P27:P37" si="13">O27/L27*100</f>
        <v>4.8772786895926412</v>
      </c>
      <c r="Q27" s="44" t="s">
        <v>11</v>
      </c>
      <c r="R27" s="45">
        <f t="shared" ref="R27:R37" si="14">L27</f>
        <v>42558.666666666664</v>
      </c>
      <c r="S27" s="43">
        <f t="shared" si="8"/>
        <v>212793.33333333331</v>
      </c>
    </row>
    <row r="28" spans="1:19" ht="36" x14ac:dyDescent="0.2">
      <c r="A28" s="33">
        <v>15</v>
      </c>
      <c r="B28" s="35" t="s">
        <v>36</v>
      </c>
      <c r="C28" s="77" t="s">
        <v>32</v>
      </c>
      <c r="D28" s="78" t="s">
        <v>31</v>
      </c>
      <c r="E28" s="79">
        <v>10</v>
      </c>
      <c r="F28" s="37">
        <v>8070</v>
      </c>
      <c r="G28" s="38">
        <f t="shared" si="0"/>
        <v>80700</v>
      </c>
      <c r="H28" s="39">
        <v>8474</v>
      </c>
      <c r="I28" s="40">
        <f t="shared" si="1"/>
        <v>84740</v>
      </c>
      <c r="J28" s="39">
        <v>8897</v>
      </c>
      <c r="K28" s="40">
        <f t="shared" si="2"/>
        <v>88970</v>
      </c>
      <c r="L28" s="41">
        <f t="shared" si="10"/>
        <v>8480.3333333333339</v>
      </c>
      <c r="M28" s="41">
        <f t="shared" si="11"/>
        <v>8480.33</v>
      </c>
      <c r="N28" s="44">
        <v>3</v>
      </c>
      <c r="O28" s="45">
        <f t="shared" si="12"/>
        <v>413.53637486118839</v>
      </c>
      <c r="P28" s="45">
        <f t="shared" si="13"/>
        <v>4.8764165110788298</v>
      </c>
      <c r="Q28" s="44" t="s">
        <v>11</v>
      </c>
      <c r="R28" s="45">
        <f t="shared" si="14"/>
        <v>8480.3333333333339</v>
      </c>
      <c r="S28" s="43">
        <f t="shared" si="8"/>
        <v>84803.333333333343</v>
      </c>
    </row>
    <row r="29" spans="1:19" ht="36" x14ac:dyDescent="0.2">
      <c r="A29" s="33">
        <v>16</v>
      </c>
      <c r="B29" s="35" t="s">
        <v>37</v>
      </c>
      <c r="C29" s="77" t="s">
        <v>32</v>
      </c>
      <c r="D29" s="78" t="s">
        <v>31</v>
      </c>
      <c r="E29" s="79">
        <v>10</v>
      </c>
      <c r="F29" s="37">
        <v>8070</v>
      </c>
      <c r="G29" s="38">
        <f t="shared" si="0"/>
        <v>80700</v>
      </c>
      <c r="H29" s="39">
        <v>8474</v>
      </c>
      <c r="I29" s="40">
        <f t="shared" si="1"/>
        <v>84740</v>
      </c>
      <c r="J29" s="39">
        <v>8897</v>
      </c>
      <c r="K29" s="40">
        <f t="shared" si="2"/>
        <v>88970</v>
      </c>
      <c r="L29" s="41">
        <f t="shared" si="10"/>
        <v>8480.3333333333339</v>
      </c>
      <c r="M29" s="41">
        <f t="shared" si="11"/>
        <v>8480.33</v>
      </c>
      <c r="N29" s="44">
        <v>3</v>
      </c>
      <c r="O29" s="45">
        <f t="shared" si="12"/>
        <v>413.53637486118839</v>
      </c>
      <c r="P29" s="45">
        <f t="shared" si="13"/>
        <v>4.8764165110788298</v>
      </c>
      <c r="Q29" s="44" t="s">
        <v>11</v>
      </c>
      <c r="R29" s="45">
        <f t="shared" si="14"/>
        <v>8480.3333333333339</v>
      </c>
      <c r="S29" s="43">
        <f t="shared" si="8"/>
        <v>84803.333333333343</v>
      </c>
    </row>
    <row r="30" spans="1:19" ht="36" x14ac:dyDescent="0.2">
      <c r="A30" s="33">
        <v>17</v>
      </c>
      <c r="B30" s="35" t="s">
        <v>38</v>
      </c>
      <c r="C30" s="77" t="s">
        <v>32</v>
      </c>
      <c r="D30" s="78" t="s">
        <v>31</v>
      </c>
      <c r="E30" s="79">
        <v>10</v>
      </c>
      <c r="F30" s="37">
        <v>8070</v>
      </c>
      <c r="G30" s="38">
        <f t="shared" si="0"/>
        <v>80700</v>
      </c>
      <c r="H30" s="39">
        <v>8474</v>
      </c>
      <c r="I30" s="40">
        <f t="shared" si="1"/>
        <v>84740</v>
      </c>
      <c r="J30" s="39">
        <v>8897</v>
      </c>
      <c r="K30" s="40">
        <f t="shared" si="2"/>
        <v>88970</v>
      </c>
      <c r="L30" s="41">
        <f t="shared" si="10"/>
        <v>8480.3333333333339</v>
      </c>
      <c r="M30" s="41">
        <f t="shared" si="11"/>
        <v>8480.33</v>
      </c>
      <c r="N30" s="44">
        <v>3</v>
      </c>
      <c r="O30" s="45">
        <f t="shared" si="12"/>
        <v>413.53637486118839</v>
      </c>
      <c r="P30" s="45">
        <f t="shared" si="13"/>
        <v>4.8764165110788298</v>
      </c>
      <c r="Q30" s="44" t="s">
        <v>11</v>
      </c>
      <c r="R30" s="45">
        <f t="shared" si="14"/>
        <v>8480.3333333333339</v>
      </c>
      <c r="S30" s="43">
        <f t="shared" si="8"/>
        <v>84803.333333333343</v>
      </c>
    </row>
    <row r="31" spans="1:19" ht="36" x14ac:dyDescent="0.2">
      <c r="A31" s="33">
        <v>18</v>
      </c>
      <c r="B31" s="35" t="s">
        <v>39</v>
      </c>
      <c r="C31" s="77" t="s">
        <v>32</v>
      </c>
      <c r="D31" s="78" t="s">
        <v>31</v>
      </c>
      <c r="E31" s="79">
        <v>10</v>
      </c>
      <c r="F31" s="37">
        <v>8070</v>
      </c>
      <c r="G31" s="38">
        <f t="shared" si="0"/>
        <v>80700</v>
      </c>
      <c r="H31" s="39">
        <v>8474</v>
      </c>
      <c r="I31" s="40">
        <f t="shared" si="1"/>
        <v>84740</v>
      </c>
      <c r="J31" s="39">
        <v>8897</v>
      </c>
      <c r="K31" s="40">
        <f t="shared" si="2"/>
        <v>88970</v>
      </c>
      <c r="L31" s="41">
        <f t="shared" si="10"/>
        <v>8480.3333333333339</v>
      </c>
      <c r="M31" s="41">
        <f t="shared" si="11"/>
        <v>8480.33</v>
      </c>
      <c r="N31" s="44">
        <v>3</v>
      </c>
      <c r="O31" s="45">
        <f t="shared" si="12"/>
        <v>413.53637486118839</v>
      </c>
      <c r="P31" s="45">
        <f t="shared" si="13"/>
        <v>4.8764165110788298</v>
      </c>
      <c r="Q31" s="44" t="s">
        <v>11</v>
      </c>
      <c r="R31" s="45">
        <f t="shared" si="14"/>
        <v>8480.3333333333339</v>
      </c>
      <c r="S31" s="43">
        <f t="shared" si="8"/>
        <v>84803.333333333343</v>
      </c>
    </row>
    <row r="32" spans="1:19" ht="36" x14ac:dyDescent="0.2">
      <c r="A32" s="33">
        <v>19</v>
      </c>
      <c r="B32" s="35" t="s">
        <v>40</v>
      </c>
      <c r="C32" s="77" t="s">
        <v>32</v>
      </c>
      <c r="D32" s="78" t="s">
        <v>31</v>
      </c>
      <c r="E32" s="79">
        <v>3</v>
      </c>
      <c r="F32" s="37">
        <v>10020</v>
      </c>
      <c r="G32" s="38">
        <f t="shared" si="0"/>
        <v>30060</v>
      </c>
      <c r="H32" s="39">
        <v>10521</v>
      </c>
      <c r="I32" s="40">
        <f t="shared" si="1"/>
        <v>31563</v>
      </c>
      <c r="J32" s="39">
        <v>11047</v>
      </c>
      <c r="K32" s="40">
        <f t="shared" si="2"/>
        <v>33141</v>
      </c>
      <c r="L32" s="41">
        <f t="shared" si="10"/>
        <v>10529.333333333334</v>
      </c>
      <c r="M32" s="41">
        <f t="shared" si="11"/>
        <v>10529.33</v>
      </c>
      <c r="N32" s="44">
        <v>3</v>
      </c>
      <c r="O32" s="45">
        <f t="shared" si="12"/>
        <v>513.55071154982681</v>
      </c>
      <c r="P32" s="45">
        <f t="shared" si="13"/>
        <v>4.8773335907606699</v>
      </c>
      <c r="Q32" s="44" t="s">
        <v>11</v>
      </c>
      <c r="R32" s="45">
        <f t="shared" si="14"/>
        <v>10529.333333333334</v>
      </c>
      <c r="S32" s="43">
        <f t="shared" si="8"/>
        <v>31588</v>
      </c>
    </row>
    <row r="33" spans="1:19" ht="36" x14ac:dyDescent="0.2">
      <c r="A33" s="33">
        <v>20</v>
      </c>
      <c r="B33" s="35" t="s">
        <v>41</v>
      </c>
      <c r="C33" s="77" t="s">
        <v>32</v>
      </c>
      <c r="D33" s="78" t="s">
        <v>31</v>
      </c>
      <c r="E33" s="79">
        <v>3</v>
      </c>
      <c r="F33" s="37">
        <v>10020</v>
      </c>
      <c r="G33" s="38">
        <f t="shared" si="0"/>
        <v>30060</v>
      </c>
      <c r="H33" s="39">
        <v>10521</v>
      </c>
      <c r="I33" s="40">
        <f t="shared" si="1"/>
        <v>31563</v>
      </c>
      <c r="J33" s="39">
        <v>11047</v>
      </c>
      <c r="K33" s="40">
        <f t="shared" si="2"/>
        <v>33141</v>
      </c>
      <c r="L33" s="41">
        <f t="shared" si="10"/>
        <v>10529.333333333334</v>
      </c>
      <c r="M33" s="41">
        <f t="shared" si="11"/>
        <v>10529.33</v>
      </c>
      <c r="N33" s="44">
        <v>3</v>
      </c>
      <c r="O33" s="45">
        <f t="shared" si="12"/>
        <v>513.55071154982681</v>
      </c>
      <c r="P33" s="45">
        <f t="shared" si="13"/>
        <v>4.8773335907606699</v>
      </c>
      <c r="Q33" s="44" t="s">
        <v>11</v>
      </c>
      <c r="R33" s="45">
        <f t="shared" si="14"/>
        <v>10529.333333333334</v>
      </c>
      <c r="S33" s="43">
        <f t="shared" si="8"/>
        <v>31588</v>
      </c>
    </row>
    <row r="34" spans="1:19" ht="36" x14ac:dyDescent="0.2">
      <c r="A34" s="33">
        <v>21</v>
      </c>
      <c r="B34" s="35" t="s">
        <v>42</v>
      </c>
      <c r="C34" s="77" t="s">
        <v>32</v>
      </c>
      <c r="D34" s="78" t="s">
        <v>31</v>
      </c>
      <c r="E34" s="79">
        <v>3</v>
      </c>
      <c r="F34" s="37">
        <v>10020</v>
      </c>
      <c r="G34" s="38">
        <f t="shared" si="0"/>
        <v>30060</v>
      </c>
      <c r="H34" s="39">
        <v>10521</v>
      </c>
      <c r="I34" s="40">
        <f t="shared" si="1"/>
        <v>31563</v>
      </c>
      <c r="J34" s="39">
        <v>11047</v>
      </c>
      <c r="K34" s="40">
        <f t="shared" si="2"/>
        <v>33141</v>
      </c>
      <c r="L34" s="41">
        <f t="shared" si="10"/>
        <v>10529.333333333334</v>
      </c>
      <c r="M34" s="41">
        <f t="shared" si="11"/>
        <v>10529.33</v>
      </c>
      <c r="N34" s="44">
        <v>3</v>
      </c>
      <c r="O34" s="45">
        <f t="shared" si="12"/>
        <v>513.55071154982681</v>
      </c>
      <c r="P34" s="45">
        <f t="shared" si="13"/>
        <v>4.8773335907606699</v>
      </c>
      <c r="Q34" s="44" t="s">
        <v>11</v>
      </c>
      <c r="R34" s="45">
        <f t="shared" si="14"/>
        <v>10529.333333333334</v>
      </c>
      <c r="S34" s="43">
        <f t="shared" si="8"/>
        <v>31588</v>
      </c>
    </row>
    <row r="35" spans="1:19" ht="36" x14ac:dyDescent="0.2">
      <c r="A35" s="33">
        <v>22</v>
      </c>
      <c r="B35" s="35" t="s">
        <v>43</v>
      </c>
      <c r="C35" s="77" t="s">
        <v>32</v>
      </c>
      <c r="D35" s="78" t="s">
        <v>31</v>
      </c>
      <c r="E35" s="79">
        <v>3</v>
      </c>
      <c r="F35" s="37">
        <v>8700</v>
      </c>
      <c r="G35" s="38">
        <f t="shared" si="0"/>
        <v>26100</v>
      </c>
      <c r="H35" s="39">
        <v>9135</v>
      </c>
      <c r="I35" s="40">
        <f t="shared" si="1"/>
        <v>27405</v>
      </c>
      <c r="J35" s="39">
        <v>9592</v>
      </c>
      <c r="K35" s="40">
        <f t="shared" si="2"/>
        <v>28776</v>
      </c>
      <c r="L35" s="41">
        <f t="shared" si="10"/>
        <v>9142.3333333333339</v>
      </c>
      <c r="M35" s="41">
        <f t="shared" si="11"/>
        <v>9142.33</v>
      </c>
      <c r="N35" s="44">
        <v>3</v>
      </c>
      <c r="O35" s="45">
        <f t="shared" si="12"/>
        <v>446.04521444953684</v>
      </c>
      <c r="P35" s="45">
        <f t="shared" si="13"/>
        <v>4.8788990533000707</v>
      </c>
      <c r="Q35" s="44" t="s">
        <v>11</v>
      </c>
      <c r="R35" s="45">
        <f t="shared" si="14"/>
        <v>9142.3333333333339</v>
      </c>
      <c r="S35" s="43">
        <f t="shared" si="8"/>
        <v>27427</v>
      </c>
    </row>
    <row r="36" spans="1:19" ht="36" x14ac:dyDescent="0.2">
      <c r="A36" s="33">
        <v>23</v>
      </c>
      <c r="B36" s="35" t="s">
        <v>44</v>
      </c>
      <c r="C36" s="77" t="s">
        <v>32</v>
      </c>
      <c r="D36" s="78" t="s">
        <v>31</v>
      </c>
      <c r="E36" s="82">
        <v>3</v>
      </c>
      <c r="F36" s="37">
        <v>8700</v>
      </c>
      <c r="G36" s="38">
        <f t="shared" si="0"/>
        <v>26100</v>
      </c>
      <c r="H36" s="39">
        <v>9135</v>
      </c>
      <c r="I36" s="40">
        <f t="shared" si="1"/>
        <v>27405</v>
      </c>
      <c r="J36" s="39">
        <v>9592</v>
      </c>
      <c r="K36" s="40">
        <f t="shared" si="2"/>
        <v>28776</v>
      </c>
      <c r="L36" s="41">
        <f t="shared" si="10"/>
        <v>9142.3333333333339</v>
      </c>
      <c r="M36" s="41">
        <f t="shared" si="11"/>
        <v>9142.33</v>
      </c>
      <c r="N36" s="44">
        <v>3</v>
      </c>
      <c r="O36" s="45">
        <f t="shared" si="12"/>
        <v>446.04521444953684</v>
      </c>
      <c r="P36" s="45">
        <f t="shared" si="13"/>
        <v>4.8788990533000707</v>
      </c>
      <c r="Q36" s="44" t="s">
        <v>11</v>
      </c>
      <c r="R36" s="45">
        <f t="shared" si="14"/>
        <v>9142.3333333333339</v>
      </c>
      <c r="S36" s="43">
        <f t="shared" si="8"/>
        <v>27427</v>
      </c>
    </row>
    <row r="37" spans="1:19" ht="36" x14ac:dyDescent="0.2">
      <c r="A37" s="33">
        <v>24</v>
      </c>
      <c r="B37" s="35" t="s">
        <v>45</v>
      </c>
      <c r="C37" s="77" t="s">
        <v>32</v>
      </c>
      <c r="D37" s="78" t="s">
        <v>31</v>
      </c>
      <c r="E37" s="82">
        <v>3</v>
      </c>
      <c r="F37" s="37">
        <v>8700</v>
      </c>
      <c r="G37" s="38">
        <f t="shared" si="0"/>
        <v>26100</v>
      </c>
      <c r="H37" s="39">
        <v>9135</v>
      </c>
      <c r="I37" s="40">
        <f t="shared" si="1"/>
        <v>27405</v>
      </c>
      <c r="J37" s="39">
        <v>9592</v>
      </c>
      <c r="K37" s="40">
        <f t="shared" si="2"/>
        <v>28776</v>
      </c>
      <c r="L37" s="41">
        <f t="shared" si="10"/>
        <v>9142.3333333333339</v>
      </c>
      <c r="M37" s="41">
        <f t="shared" si="11"/>
        <v>9142.33</v>
      </c>
      <c r="N37" s="44">
        <v>3</v>
      </c>
      <c r="O37" s="45">
        <f t="shared" si="12"/>
        <v>446.04521444953684</v>
      </c>
      <c r="P37" s="45">
        <f t="shared" si="13"/>
        <v>4.8788990533000707</v>
      </c>
      <c r="Q37" s="44" t="s">
        <v>11</v>
      </c>
      <c r="R37" s="45">
        <f t="shared" si="14"/>
        <v>9142.3333333333339</v>
      </c>
      <c r="S37" s="43">
        <f t="shared" si="8"/>
        <v>27427</v>
      </c>
    </row>
    <row r="38" spans="1:19" ht="15.75" x14ac:dyDescent="0.25">
      <c r="A38" s="50"/>
      <c r="B38" s="50"/>
      <c r="C38" s="34"/>
      <c r="D38" s="22"/>
      <c r="E38" s="23">
        <f>SUM(E14:E37)</f>
        <v>324</v>
      </c>
      <c r="F38" s="24"/>
      <c r="G38" s="25">
        <f>SUM(G14:G37)</f>
        <v>1017049</v>
      </c>
      <c r="H38" s="47"/>
      <c r="I38" s="25">
        <f>SUM(I14:I37)</f>
        <v>1067800</v>
      </c>
      <c r="J38" s="46"/>
      <c r="K38" s="25">
        <f>SUM(K14:K37)</f>
        <v>1121168</v>
      </c>
      <c r="L38" s="24"/>
      <c r="M38" s="24"/>
      <c r="N38" s="24"/>
      <c r="O38" s="24"/>
      <c r="P38" s="24"/>
      <c r="Q38" s="24"/>
      <c r="R38" s="24"/>
      <c r="S38" s="32">
        <f>SUM(S14:S37)</f>
        <v>1066943.1666666667</v>
      </c>
    </row>
    <row r="39" spans="1:19" x14ac:dyDescent="0.2">
      <c r="A39" s="8"/>
      <c r="B39" s="8"/>
      <c r="C39" s="8"/>
      <c r="D39" s="11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9"/>
    </row>
    <row r="40" spans="1:19" x14ac:dyDescent="0.2">
      <c r="A40" s="8"/>
      <c r="B40" s="8"/>
      <c r="C40" s="8"/>
      <c r="D40" s="11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9"/>
    </row>
    <row r="41" spans="1:19" x14ac:dyDescent="0.2">
      <c r="A41" s="8"/>
      <c r="B41" s="8"/>
      <c r="C41" s="8"/>
      <c r="D41" s="11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36"/>
      <c r="S41" s="9"/>
    </row>
    <row r="42" spans="1:19" ht="28.5" customHeight="1" x14ac:dyDescent="0.3">
      <c r="A42" s="16"/>
      <c r="B42" s="31" t="s">
        <v>12</v>
      </c>
      <c r="C42" s="31"/>
      <c r="D42" s="31"/>
      <c r="E42" s="62" t="s">
        <v>20</v>
      </c>
      <c r="F42" s="62"/>
      <c r="G42" s="62"/>
      <c r="H42" s="62"/>
      <c r="I42" s="21"/>
      <c r="J42" s="16"/>
      <c r="K42" s="16"/>
      <c r="L42" s="16"/>
      <c r="M42" s="16"/>
      <c r="N42" s="16"/>
      <c r="O42" s="18"/>
      <c r="P42" s="4"/>
      <c r="Q42" s="4"/>
      <c r="R42" s="4"/>
      <c r="S42" s="4"/>
    </row>
    <row r="43" spans="1:19" ht="18.75" x14ac:dyDescent="0.3">
      <c r="A43" s="16"/>
      <c r="B43" s="20" t="s">
        <v>28</v>
      </c>
      <c r="C43" s="20"/>
      <c r="D43" s="20"/>
      <c r="E43" s="61"/>
      <c r="F43" s="61"/>
      <c r="G43" s="61"/>
      <c r="H43" s="61"/>
      <c r="I43" s="21"/>
      <c r="J43" s="16"/>
      <c r="K43" s="16"/>
      <c r="L43" s="16"/>
      <c r="M43" s="16"/>
      <c r="N43" s="16"/>
      <c r="O43" s="18"/>
      <c r="P43" s="4"/>
      <c r="Q43" s="4"/>
      <c r="R43" s="4"/>
      <c r="S43" s="4"/>
    </row>
    <row r="44" spans="1:19" ht="18.75" x14ac:dyDescent="0.3">
      <c r="A44" s="16"/>
      <c r="B44" s="16"/>
      <c r="C44" s="16"/>
      <c r="D44" s="16"/>
      <c r="E44" s="17"/>
      <c r="F44" s="16"/>
      <c r="G44" s="16"/>
      <c r="H44" s="16"/>
      <c r="I44" s="16"/>
      <c r="J44" s="16"/>
      <c r="K44" s="16"/>
      <c r="L44" s="16"/>
      <c r="M44" s="16"/>
      <c r="N44" s="16"/>
      <c r="O44" s="18"/>
      <c r="P44" s="4"/>
      <c r="Q44" s="4"/>
      <c r="R44" s="4"/>
      <c r="S44" s="4"/>
    </row>
  </sheetData>
  <mergeCells count="32">
    <mergeCell ref="B1:I1"/>
    <mergeCell ref="D6:Q6"/>
    <mergeCell ref="D7:Q7"/>
    <mergeCell ref="O1:S1"/>
    <mergeCell ref="D5:Q5"/>
    <mergeCell ref="A3:S3"/>
    <mergeCell ref="B5:C5"/>
    <mergeCell ref="E43:H43"/>
    <mergeCell ref="E42:H42"/>
    <mergeCell ref="S11:S13"/>
    <mergeCell ref="F12:G12"/>
    <mergeCell ref="M12:M13"/>
    <mergeCell ref="N12:N13"/>
    <mergeCell ref="R11:R13"/>
    <mergeCell ref="Q12:Q13"/>
    <mergeCell ref="F11:K11"/>
    <mergeCell ref="L11:Q11"/>
    <mergeCell ref="H12:I12"/>
    <mergeCell ref="J12:K12"/>
    <mergeCell ref="L12:L13"/>
    <mergeCell ref="D11:E12"/>
    <mergeCell ref="O12:O13"/>
    <mergeCell ref="P12:P13"/>
    <mergeCell ref="A11:A13"/>
    <mergeCell ref="A38:B38"/>
    <mergeCell ref="B11:B13"/>
    <mergeCell ref="B9:C9"/>
    <mergeCell ref="N2:S2"/>
    <mergeCell ref="D8:Q8"/>
    <mergeCell ref="B8:C8"/>
    <mergeCell ref="D9:Q9"/>
    <mergeCell ref="C11:C13"/>
  </mergeCells>
  <phoneticPr fontId="21" type="noConversion"/>
  <conditionalFormatting sqref="Q14:R37">
    <cfRule type="containsText" dxfId="2" priority="10" operator="containsText" text="НЕОДНОРОДНЫЕ">
      <formula>NOT(ISERROR(SEARCH("НЕОДНОРОДНЫЕ",Q14)))</formula>
    </cfRule>
    <cfRule type="containsText" dxfId="1" priority="11" operator="containsText" text="ОДНОРОДНЫЕ">
      <formula>NOT(ISERROR(SEARCH("ОДНОРОДНЫЕ",Q14)))</formula>
    </cfRule>
    <cfRule type="containsText" dxfId="0" priority="12" operator="containsText" text="НЕОДНОРОДНЫЕ">
      <formula>NOT(ISERROR(SEARCH("НЕОДНОРОДНЫЕ",Q14)))</formula>
    </cfRule>
  </conditionalFormatting>
  <hyperlinks>
    <hyperlink ref="C14" r:id="rId1" tooltip="Перейти к коду" display="https://fixedassets.ru/Classificators/OKPD2/20.59.52.120/2016?isFromParent=true&amp;prid=37875520"/>
    <hyperlink ref="C15" r:id="rId2" display="https://zakupki44fz.ru/app/okpd2/32.50.50.190"/>
    <hyperlink ref="C22" r:id="rId3" display="https://zakupki44fz.ru/app/okpd2/21.20.10.111"/>
    <hyperlink ref="C23" r:id="rId4" display="https://zakupki44fz.ru/app/okpd2/21.20.10.111"/>
    <hyperlink ref="C24" r:id="rId5" display="https://zakupki44fz.ru/app/okpd2/32.50.50.190"/>
    <hyperlink ref="C25" r:id="rId6" display="https://zakupki44fz.ru/app/okpd2/32.50.50.190"/>
    <hyperlink ref="C26" r:id="rId7" tooltip="Перейти к коду" display="https://fixedassets.ru/Classificators/OKPD2/20.59.52.120/2016?isFromParent=true&amp;prid=37875520"/>
    <hyperlink ref="C27" r:id="rId8" display="https://zakupki44fz.ru/app/okpd2/32.50.13.190"/>
    <hyperlink ref="C28" r:id="rId9" display="https://zakupki44fz.ru/app/okpd2/32.50.11.190"/>
    <hyperlink ref="C29:C37" r:id="rId10" display="https://zakupki44fz.ru/app/okpd2/32.50.11.190"/>
  </hyperlinks>
  <pageMargins left="0.23622047244094491" right="0.23622047244094491" top="0.74803149606299213" bottom="0.74803149606299213" header="0.51181102362204722" footer="0.51181102362204722"/>
  <pageSetup paperSize="9" scale="58" firstPageNumber="0" orientation="landscape" r:id="rId11"/>
  <colBreaks count="1" manualBreakCount="1">
    <brk id="19" max="1048575" man="1"/>
  </colBreaks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НМЦД зуботехн.услуги</vt:lpstr>
      <vt:lpstr>'НМЦД зуботехн.услуги'!Область_печати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Яглинская Ксения Александровна</dc:creator>
  <dc:description/>
  <cp:lastModifiedBy>Zakupki</cp:lastModifiedBy>
  <cp:revision>9</cp:revision>
  <cp:lastPrinted>2023-12-18T07:34:03Z</cp:lastPrinted>
  <dcterms:created xsi:type="dcterms:W3CDTF">2006-09-28T05:33:49Z</dcterms:created>
  <dcterms:modified xsi:type="dcterms:W3CDTF">2025-06-26T12:11:05Z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