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оставка мебели в кабинет руководителя\"/>
    </mc:Choice>
  </mc:AlternateContent>
  <bookViews>
    <workbookView xWindow="-120" yWindow="-120" windowWidth="25440" windowHeight="15840"/>
  </bookViews>
  <sheets>
    <sheet name="Обоснование НМЦД" sheetId="1" r:id="rId1"/>
  </sheets>
  <calcPr calcId="162913" refMode="R1C1"/>
</workbook>
</file>

<file path=xl/calcChain.xml><?xml version="1.0" encoding="utf-8"?>
<calcChain xmlns="http://schemas.openxmlformats.org/spreadsheetml/2006/main">
  <c r="J18" i="1" l="1"/>
  <c r="J17" i="1"/>
  <c r="J16" i="1"/>
  <c r="J14" i="1"/>
  <c r="J15" i="1"/>
  <c r="J19" i="1"/>
  <c r="H18" i="1"/>
  <c r="H17" i="1"/>
  <c r="H16" i="1"/>
  <c r="H14" i="1"/>
  <c r="H15" i="1"/>
  <c r="H19" i="1"/>
  <c r="H13" i="1"/>
  <c r="F18" i="1"/>
  <c r="F17" i="1"/>
  <c r="F16" i="1"/>
  <c r="F14" i="1"/>
  <c r="F15" i="1"/>
  <c r="F19" i="1"/>
  <c r="F13" i="1"/>
  <c r="Q16" i="1" l="1"/>
  <c r="Q15" i="1"/>
  <c r="Q19" i="1"/>
  <c r="Q13" i="1"/>
  <c r="V13" i="1" s="1"/>
  <c r="S20" i="1" l="1"/>
  <c r="V19" i="1" l="1"/>
  <c r="R19" i="1"/>
  <c r="S19" i="1" s="1"/>
  <c r="T19" i="1" l="1"/>
  <c r="U19" i="1" s="1"/>
  <c r="R18" i="1"/>
  <c r="R17" i="1"/>
  <c r="R16" i="1"/>
  <c r="R14" i="1"/>
  <c r="R15" i="1"/>
  <c r="Q18" i="1"/>
  <c r="V18" i="1" s="1"/>
  <c r="Q17" i="1"/>
  <c r="V17" i="1" s="1"/>
  <c r="V16" i="1"/>
  <c r="Q14" i="1"/>
  <c r="V14" i="1" s="1"/>
  <c r="V15" i="1"/>
  <c r="V20" i="1" l="1"/>
  <c r="S14" i="1"/>
  <c r="T14" i="1" s="1"/>
  <c r="U14" i="1" s="1"/>
  <c r="S16" i="1"/>
  <c r="T16" i="1" s="1"/>
  <c r="U16" i="1" s="1"/>
  <c r="S15" i="1"/>
  <c r="T15" i="1" s="1"/>
  <c r="U15" i="1" s="1"/>
  <c r="S17" i="1"/>
  <c r="T17" i="1" s="1"/>
  <c r="U17" i="1" s="1"/>
  <c r="S18" i="1"/>
  <c r="T18" i="1" s="1"/>
  <c r="U18" i="1" s="1"/>
  <c r="J13" i="1"/>
  <c r="L14" i="1"/>
  <c r="L13" i="1"/>
  <c r="J20" i="1" l="1"/>
  <c r="F20" i="1"/>
  <c r="H20" i="1"/>
  <c r="R13" i="1"/>
  <c r="E8" i="1" l="1"/>
  <c r="S13" i="1"/>
  <c r="T13" i="1" s="1"/>
  <c r="U13" i="1" s="1"/>
</calcChain>
</file>

<file path=xl/sharedStrings.xml><?xml version="1.0" encoding="utf-8"?>
<sst xmlns="http://schemas.openxmlformats.org/spreadsheetml/2006/main" count="61" uniqueCount="44">
  <si>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</si>
  <si>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</si>
  <si>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</si>
  <si>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</si>
  <si>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</si>
  <si>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</si>
  <si>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</si>
  <si>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</si>
  <si>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</si>
  <si>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</si>
  <si>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</si>
  <si>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</si>
  <si>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</si>
  <si>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</si>
  <si>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</si>
  <si>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</si>
  <si>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</si>
  <si>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</si>
  <si>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</si>
  <si>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</si>
  <si>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</si>
  <si>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</si>
  <si>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</si>
  <si>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</si>
  <si>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</si>
  <si>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</si>
  <si>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</si>
  <si>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</si>
  <si>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</si>
  <si>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</si>
  <si>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</si>
  <si>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шт.</t>
  </si>
  <si>
    <t>РАСЧЕТ И ОБОСНОВАНИЕ НМЦД</t>
  </si>
  <si>
    <t xml:space="preserve">Определение и обоснование НМЦД методом сопоставимых рыночных цен (анализ рынка)
с направлением запросов о предоставлении ценовой информации трем поставщикам (подрядчикам, исполнителям), обладающим опытом поставок соответствующих товаров, работ, услуг, информация о которых имеется в свободном доступе (в частности, опубликована в печати, размещена на сайтах в сети "Интернет")
</t>
  </si>
  <si>
    <t>Шкаф1</t>
  </si>
  <si>
    <t>№595 от 27.06.2025</t>
  </si>
  <si>
    <t>№92-И от 23.05.2025</t>
  </si>
  <si>
    <t xml:space="preserve"> №б/н от 01.07.2025</t>
  </si>
  <si>
    <t>Тумба подкатная</t>
  </si>
  <si>
    <t>Брифинг-приставка</t>
  </si>
  <si>
    <t>Греденция</t>
  </si>
  <si>
    <t>Стол 1</t>
  </si>
  <si>
    <t>Стол 2</t>
  </si>
  <si>
    <t>Стол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</si>
</sst>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2F2F2F"/>
      </left>
      <right style="thin">
        <color rgb="FF2F2F2F"/>
      </right>
      <top style="thin">
        <color rgb="FF2F2F2F"/>
      </top>
      <bottom style="thin">
        <color rgb="FF2F2F2F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3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3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vertical="top"/>
    </xf>
    <xf numFmtId="0" fontId="12" fillId="4" borderId="1" xfId="0" applyFont="1" applyFill="1" applyBorder="1" applyAlignment="1">
      <alignment horizontal="center" vertical="top" wrapText="1"/>
    </xf>
    <xf numFmtId="3" fontId="12" fillId="4" borderId="1" xfId="0" applyNumberFormat="1" applyFont="1" applyFill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shrinkToFi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right" vertical="top"/>
    </xf>
    <xf numFmtId="3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165" fontId="9" fillId="2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165" fontId="14" fillId="4" borderId="1" xfId="0" applyNumberFormat="1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3" borderId="2" xfId="0" applyFont="1" applyFill="1" applyBorder="1" applyAlignment="1">
      <alignment horizontal="justify" vertical="top" wrapText="1"/>
    </xf>
    <xf numFmtId="0" fontId="18" fillId="3" borderId="4" xfId="0" applyFont="1" applyFill="1" applyBorder="1" applyAlignment="1">
      <alignment horizontal="justify" vertical="top" wrapText="1"/>
    </xf>
    <xf numFmtId="0" fontId="18" fillId="3" borderId="3" xfId="0" applyFont="1" applyFill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66FF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23</xdr:row>
      <xdr:rowOff>998367</xdr:rowOff>
    </xdr:from>
    <xdr:to>
      <xdr:col>3</xdr:col>
      <xdr:colOff>228600</xdr:colOff>
      <xdr:row>23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100966</xdr:colOff>
      <xdr:row>25</xdr:row>
      <xdr:rowOff>203514</xdr:rowOff>
    </xdr:from>
    <xdr:to>
      <xdr:col>3</xdr:col>
      <xdr:colOff>542924</xdr:colOff>
      <xdr:row>25</xdr:row>
      <xdr:rowOff>555942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117091" y="11863702"/>
          <a:ext cx="1069021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24</xdr:row>
      <xdr:rowOff>422036</xdr:rowOff>
    </xdr:from>
    <xdr:to>
      <xdr:col>5</xdr:col>
      <xdr:colOff>25036</xdr:colOff>
      <xdr:row>24</xdr:row>
      <xdr:rowOff>737235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Normal="100" workbookViewId="0">
      <selection activeCell="I20" sqref="I20"/>
    </sheetView>
  </sheetViews>
  <sheetFormatPr defaultRowHeight="15" x14ac:dyDescent="0.25"/>
  <cols>
    <col min="1" max="1" width="4.5703125" style="1" customWidth="1"/>
    <col min="2" max="2" width="35.42578125" style="1" customWidth="1"/>
    <col min="3" max="3" width="7.7109375" style="1" customWidth="1"/>
    <col min="4" max="4" width="6.28515625" style="1" customWidth="1"/>
    <col min="5" max="5" width="10" style="1" bestFit="1" customWidth="1"/>
    <col min="6" max="6" width="11" style="1" customWidth="1"/>
    <col min="7" max="7" width="10" style="1" bestFit="1" customWidth="1"/>
    <col min="8" max="8" width="14.42578125" style="1" customWidth="1"/>
    <col min="9" max="9" width="10" style="1" bestFit="1" customWidth="1"/>
    <col min="10" max="10" width="13.85546875" style="1" customWidth="1"/>
    <col min="11" max="11" width="9.7109375" style="1" hidden="1" customWidth="1"/>
    <col min="12" max="12" width="10.14062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8.8554687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T1" s="47"/>
      <c r="U1" s="47"/>
      <c r="V1" s="48"/>
    </row>
    <row r="2" spans="1:22" s="3" customFormat="1" ht="12" x14ac:dyDescent="0.25">
      <c r="F2" s="4"/>
      <c r="G2" s="4"/>
      <c r="H2" s="4"/>
      <c r="T2" s="47"/>
      <c r="U2" s="47"/>
      <c r="V2" s="48"/>
    </row>
    <row r="3" spans="1:22" s="5" customFormat="1" ht="11.25" x14ac:dyDescent="0.25"/>
    <row r="4" spans="1:22" ht="26.25" customHeight="1" x14ac:dyDescent="0.25">
      <c r="A4" s="53" t="s">
        <v>32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56.25" customHeight="1" x14ac:dyDescent="0.25">
      <c r="A5" s="53" t="s">
        <v>33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0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s="6" customFormat="1" ht="11.25" x14ac:dyDescent="0.25">
      <c r="T7" s="5"/>
      <c r="U7" s="5"/>
    </row>
    <row r="8" spans="1:22" s="7" customFormat="1" ht="15.75" customHeight="1" x14ac:dyDescent="0.25">
      <c r="A8" s="55" t="s">
        <v>0</v>
      </c>
      <c r="B8" s="55"/>
      <c r="C8" s="55"/>
      <c r="D8" s="55"/>
      <c r="E8" s="56">
        <f>V20</f>
        <v>422873</v>
      </c>
      <c r="F8" s="56"/>
      <c r="G8" s="57" t="s">
        <v>1</v>
      </c>
      <c r="H8" s="57"/>
      <c r="I8" s="8"/>
      <c r="J8" s="9"/>
      <c r="K8" s="9"/>
      <c r="L8" s="9"/>
      <c r="M8" s="9"/>
      <c r="N8" s="9"/>
      <c r="O8" s="9"/>
      <c r="P8" s="9"/>
      <c r="Q8" s="9"/>
      <c r="R8" s="8"/>
      <c r="S8" s="8"/>
      <c r="T8" s="8"/>
      <c r="U8" s="10" t="s">
        <v>2</v>
      </c>
      <c r="V8" s="11"/>
    </row>
    <row r="9" spans="1:22" s="5" customFormat="1" ht="11.25" x14ac:dyDescent="0.25">
      <c r="A9" s="12"/>
      <c r="B9" s="13"/>
      <c r="C9" s="12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2"/>
      <c r="S9" s="12"/>
      <c r="T9" s="12"/>
      <c r="U9" s="10" t="s">
        <v>3</v>
      </c>
      <c r="V9" s="16"/>
    </row>
    <row r="10" spans="1:22" ht="15" customHeight="1" x14ac:dyDescent="0.25">
      <c r="A10" s="59" t="s">
        <v>4</v>
      </c>
      <c r="B10" s="60" t="s">
        <v>29</v>
      </c>
      <c r="C10" s="63" t="s">
        <v>30</v>
      </c>
      <c r="D10" s="64"/>
      <c r="E10" s="61" t="s">
        <v>5</v>
      </c>
      <c r="F10" s="61"/>
      <c r="G10" s="61" t="s">
        <v>6</v>
      </c>
      <c r="H10" s="61"/>
      <c r="I10" s="61" t="s">
        <v>7</v>
      </c>
      <c r="J10" s="61"/>
      <c r="K10" s="78" t="s">
        <v>8</v>
      </c>
      <c r="L10" s="78"/>
      <c r="M10" s="78" t="s">
        <v>9</v>
      </c>
      <c r="N10" s="78"/>
      <c r="O10" s="78" t="s">
        <v>10</v>
      </c>
      <c r="P10" s="78"/>
      <c r="Q10" s="77" t="s">
        <v>11</v>
      </c>
      <c r="R10" s="59" t="s">
        <v>12</v>
      </c>
      <c r="S10" s="59" t="s">
        <v>13</v>
      </c>
      <c r="T10" s="59" t="s">
        <v>14</v>
      </c>
      <c r="U10" s="59" t="s">
        <v>15</v>
      </c>
      <c r="V10" s="77" t="s">
        <v>16</v>
      </c>
    </row>
    <row r="11" spans="1:22" ht="24.75" customHeight="1" x14ac:dyDescent="0.25">
      <c r="A11" s="59"/>
      <c r="B11" s="60"/>
      <c r="C11" s="65"/>
      <c r="D11" s="66"/>
      <c r="E11" s="62" t="s">
        <v>35</v>
      </c>
      <c r="F11" s="62"/>
      <c r="G11" s="62" t="s">
        <v>36</v>
      </c>
      <c r="H11" s="62"/>
      <c r="I11" s="62" t="s">
        <v>37</v>
      </c>
      <c r="J11" s="62"/>
      <c r="K11" s="58"/>
      <c r="L11" s="58"/>
      <c r="M11" s="58"/>
      <c r="N11" s="58"/>
      <c r="O11" s="58"/>
      <c r="P11" s="58"/>
      <c r="Q11" s="77"/>
      <c r="R11" s="59"/>
      <c r="S11" s="59"/>
      <c r="T11" s="59"/>
      <c r="U11" s="59"/>
      <c r="V11" s="77"/>
    </row>
    <row r="12" spans="1:22" ht="27" customHeight="1" x14ac:dyDescent="0.25">
      <c r="A12" s="59"/>
      <c r="B12" s="60"/>
      <c r="C12" s="42" t="s">
        <v>17</v>
      </c>
      <c r="D12" s="43" t="s">
        <v>18</v>
      </c>
      <c r="E12" s="44" t="s">
        <v>19</v>
      </c>
      <c r="F12" s="44" t="s">
        <v>20</v>
      </c>
      <c r="G12" s="44" t="s">
        <v>19</v>
      </c>
      <c r="H12" s="44" t="s">
        <v>20</v>
      </c>
      <c r="I12" s="44" t="s">
        <v>19</v>
      </c>
      <c r="J12" s="44" t="s">
        <v>20</v>
      </c>
      <c r="K12" s="18" t="s">
        <v>19</v>
      </c>
      <c r="L12" s="18" t="s">
        <v>20</v>
      </c>
      <c r="M12" s="18" t="s">
        <v>19</v>
      </c>
      <c r="N12" s="18" t="s">
        <v>20</v>
      </c>
      <c r="O12" s="18" t="s">
        <v>19</v>
      </c>
      <c r="P12" s="18" t="s">
        <v>20</v>
      </c>
      <c r="Q12" s="77"/>
      <c r="R12" s="59"/>
      <c r="S12" s="59"/>
      <c r="T12" s="59"/>
      <c r="U12" s="59"/>
      <c r="V12" s="77"/>
    </row>
    <row r="13" spans="1:22" x14ac:dyDescent="0.25">
      <c r="A13" s="17">
        <v>1</v>
      </c>
      <c r="B13" s="51" t="s">
        <v>41</v>
      </c>
      <c r="C13" s="45" t="s">
        <v>31</v>
      </c>
      <c r="D13" s="49">
        <v>1</v>
      </c>
      <c r="E13" s="40">
        <v>75480</v>
      </c>
      <c r="F13" s="46">
        <f t="shared" ref="F13:F18" si="0">E13*D13</f>
        <v>75480</v>
      </c>
      <c r="G13" s="19">
        <v>81480</v>
      </c>
      <c r="H13" s="21">
        <f t="shared" ref="H13:H18" si="1">G13*D13</f>
        <v>81480</v>
      </c>
      <c r="I13" s="40">
        <v>82500</v>
      </c>
      <c r="J13" s="46">
        <f t="shared" ref="J13:J18" si="2">I13*D13</f>
        <v>82500</v>
      </c>
      <c r="K13" s="20"/>
      <c r="L13" s="20">
        <f>K13*D13</f>
        <v>0</v>
      </c>
      <c r="M13" s="20"/>
      <c r="N13" s="20"/>
      <c r="O13" s="20"/>
      <c r="P13" s="21"/>
      <c r="Q13" s="20">
        <f t="shared" ref="Q13:Q19" si="3">ROUND(AVERAGE(E13,G13,I13,K13,M13),2)</f>
        <v>79820</v>
      </c>
      <c r="R13" s="23">
        <f t="shared" ref="R13:R19" si="4">COUNTA(E13,G13,I13,K13,M13)</f>
        <v>3</v>
      </c>
      <c r="S13" s="23">
        <f t="shared" ref="S13:S20" si="5">SQRT((IF(E13&gt;0,POWER(E13-Q13,2),0)+IF(G13&gt;0,POWER(G13-Q13,2),0)+IF(I13&gt;0,POWER(I13-Q13,2),0)+IF(K13&gt;0,POWER(K13-Q13,2),0)+IF(M13&gt;0,POWER(M13-Q13,2),0))/(R13-1))</f>
        <v>3792.9935407274293</v>
      </c>
      <c r="T13" s="24">
        <f t="shared" ref="T13:T19" si="6">S13/Q13*100</f>
        <v>4.751933776907328</v>
      </c>
      <c r="U13" s="24" t="str">
        <f t="shared" ref="U13:U19" si="7">IF(T13&lt;33,$U$8,$U$9)</f>
        <v>ОДН</v>
      </c>
      <c r="V13" s="25">
        <f t="shared" ref="V13:V18" si="8">D13*Q13</f>
        <v>79820</v>
      </c>
    </row>
    <row r="14" spans="1:22" ht="16.5" customHeight="1" x14ac:dyDescent="0.25">
      <c r="A14" s="50">
        <v>2</v>
      </c>
      <c r="B14" s="51" t="s">
        <v>38</v>
      </c>
      <c r="C14" s="45" t="s">
        <v>31</v>
      </c>
      <c r="D14" s="49">
        <v>1</v>
      </c>
      <c r="E14" s="40">
        <v>27710</v>
      </c>
      <c r="F14" s="46">
        <f t="shared" si="0"/>
        <v>27710</v>
      </c>
      <c r="G14" s="19">
        <v>30070</v>
      </c>
      <c r="H14" s="21">
        <f t="shared" si="1"/>
        <v>30070</v>
      </c>
      <c r="I14" s="19">
        <v>31100</v>
      </c>
      <c r="J14" s="46">
        <f t="shared" si="2"/>
        <v>31100</v>
      </c>
      <c r="K14" s="22"/>
      <c r="L14" s="20">
        <f>K14*D14</f>
        <v>0</v>
      </c>
      <c r="M14" s="20"/>
      <c r="N14" s="20"/>
      <c r="O14" s="20"/>
      <c r="P14" s="21"/>
      <c r="Q14" s="20">
        <f t="shared" si="3"/>
        <v>29626.67</v>
      </c>
      <c r="R14" s="23">
        <f t="shared" ref="R14:R18" si="9">COUNTA(E14,G14,I14,K14,M14)</f>
        <v>3</v>
      </c>
      <c r="S14" s="23">
        <f t="shared" ref="S14:S18" si="10">SQRT((IF(E14&gt;0,POWER(E14-Q14,2),0)+IF(G14&gt;0,POWER(G14-Q14,2),0)+IF(I14&gt;0,POWER(I14-Q14,2),0)+IF(K14&gt;0,POWER(K14-Q14,2),0)+IF(M14&gt;0,POWER(M14-Q14,2),0))/(R14-1))</f>
        <v>1737.9393928874506</v>
      </c>
      <c r="T14" s="24">
        <f t="shared" ref="T14:T18" si="11">S14/Q14*100</f>
        <v>5.8661314041957828</v>
      </c>
      <c r="U14" s="24" t="str">
        <f t="shared" ref="U14:U18" si="12">IF(T14&lt;33,$U$8,$U$9)</f>
        <v>ОДН</v>
      </c>
      <c r="V14" s="25">
        <f t="shared" si="8"/>
        <v>29626.67</v>
      </c>
    </row>
    <row r="15" spans="1:22" ht="16.5" customHeight="1" x14ac:dyDescent="0.25">
      <c r="A15" s="50">
        <v>3</v>
      </c>
      <c r="B15" s="52" t="s">
        <v>42</v>
      </c>
      <c r="C15" s="45" t="s">
        <v>31</v>
      </c>
      <c r="D15" s="49">
        <v>1</v>
      </c>
      <c r="E15" s="40">
        <v>82150</v>
      </c>
      <c r="F15" s="46">
        <f t="shared" si="0"/>
        <v>82150</v>
      </c>
      <c r="G15" s="19">
        <v>88145</v>
      </c>
      <c r="H15" s="21">
        <f t="shared" si="1"/>
        <v>88145</v>
      </c>
      <c r="I15" s="19">
        <v>89200</v>
      </c>
      <c r="J15" s="46">
        <f t="shared" si="2"/>
        <v>89200</v>
      </c>
      <c r="K15" s="22"/>
      <c r="L15" s="20"/>
      <c r="M15" s="20"/>
      <c r="N15" s="20"/>
      <c r="O15" s="20"/>
      <c r="P15" s="21"/>
      <c r="Q15" s="20">
        <f t="shared" si="3"/>
        <v>86498.33</v>
      </c>
      <c r="R15" s="23">
        <f t="shared" si="9"/>
        <v>3</v>
      </c>
      <c r="S15" s="23">
        <f t="shared" si="10"/>
        <v>3802.5331469100965</v>
      </c>
      <c r="T15" s="24">
        <f t="shared" si="11"/>
        <v>4.3960769495897747</v>
      </c>
      <c r="U15" s="24" t="str">
        <f t="shared" si="12"/>
        <v>ОДН</v>
      </c>
      <c r="V15" s="25">
        <f t="shared" si="8"/>
        <v>86498.33</v>
      </c>
    </row>
    <row r="16" spans="1:22" x14ac:dyDescent="0.25">
      <c r="A16" s="50">
        <v>4</v>
      </c>
      <c r="B16" s="51" t="s">
        <v>34</v>
      </c>
      <c r="C16" s="45" t="s">
        <v>31</v>
      </c>
      <c r="D16" s="49">
        <v>1</v>
      </c>
      <c r="E16" s="40">
        <v>72350</v>
      </c>
      <c r="F16" s="46">
        <f t="shared" si="0"/>
        <v>72350</v>
      </c>
      <c r="G16" s="19">
        <v>77410</v>
      </c>
      <c r="H16" s="21">
        <f t="shared" si="1"/>
        <v>77410</v>
      </c>
      <c r="I16" s="19">
        <v>78580</v>
      </c>
      <c r="J16" s="46">
        <f t="shared" si="2"/>
        <v>78580</v>
      </c>
      <c r="K16" s="22"/>
      <c r="L16" s="20"/>
      <c r="M16" s="20"/>
      <c r="N16" s="20"/>
      <c r="O16" s="20"/>
      <c r="P16" s="21"/>
      <c r="Q16" s="20">
        <f t="shared" si="3"/>
        <v>76113.33</v>
      </c>
      <c r="R16" s="23">
        <f t="shared" si="9"/>
        <v>3</v>
      </c>
      <c r="S16" s="23">
        <f t="shared" si="10"/>
        <v>3311.2283722736488</v>
      </c>
      <c r="T16" s="24">
        <f t="shared" si="11"/>
        <v>4.3503922010423777</v>
      </c>
      <c r="U16" s="24" t="str">
        <f t="shared" si="12"/>
        <v>ОДН</v>
      </c>
      <c r="V16" s="25">
        <f t="shared" si="8"/>
        <v>76113.33</v>
      </c>
    </row>
    <row r="17" spans="1:23" ht="25.5" customHeight="1" x14ac:dyDescent="0.25">
      <c r="A17" s="50">
        <v>5</v>
      </c>
      <c r="B17" s="51" t="s">
        <v>39</v>
      </c>
      <c r="C17" s="45" t="s">
        <v>31</v>
      </c>
      <c r="D17" s="49">
        <v>1</v>
      </c>
      <c r="E17" s="40">
        <v>30958</v>
      </c>
      <c r="F17" s="46">
        <f t="shared" si="0"/>
        <v>30958</v>
      </c>
      <c r="G17" s="19">
        <v>32080</v>
      </c>
      <c r="H17" s="21">
        <f t="shared" si="1"/>
        <v>32080</v>
      </c>
      <c r="I17" s="19">
        <v>33150</v>
      </c>
      <c r="J17" s="46">
        <f t="shared" si="2"/>
        <v>33150</v>
      </c>
      <c r="K17" s="22"/>
      <c r="L17" s="20"/>
      <c r="M17" s="20"/>
      <c r="N17" s="20"/>
      <c r="O17" s="20"/>
      <c r="P17" s="21"/>
      <c r="Q17" s="20">
        <f t="shared" si="3"/>
        <v>32062.67</v>
      </c>
      <c r="R17" s="23">
        <f t="shared" si="9"/>
        <v>3</v>
      </c>
      <c r="S17" s="23">
        <f t="shared" si="10"/>
        <v>1096.1027932406705</v>
      </c>
      <c r="T17" s="24">
        <f t="shared" si="11"/>
        <v>3.4186260633960632</v>
      </c>
      <c r="U17" s="24" t="str">
        <f t="shared" si="12"/>
        <v>ОДН</v>
      </c>
      <c r="V17" s="25">
        <f t="shared" si="8"/>
        <v>32062.67</v>
      </c>
    </row>
    <row r="18" spans="1:23" ht="25.5" customHeight="1" x14ac:dyDescent="0.25">
      <c r="A18" s="50">
        <v>6</v>
      </c>
      <c r="B18" s="51" t="s">
        <v>40</v>
      </c>
      <c r="C18" s="45" t="s">
        <v>31</v>
      </c>
      <c r="D18" s="49">
        <v>2</v>
      </c>
      <c r="E18" s="40">
        <v>48288</v>
      </c>
      <c r="F18" s="46">
        <f t="shared" si="0"/>
        <v>96576</v>
      </c>
      <c r="G18" s="19">
        <v>39100</v>
      </c>
      <c r="H18" s="21">
        <f t="shared" si="1"/>
        <v>78200</v>
      </c>
      <c r="I18" s="19">
        <v>40200</v>
      </c>
      <c r="J18" s="46">
        <f t="shared" si="2"/>
        <v>80400</v>
      </c>
      <c r="K18" s="22"/>
      <c r="L18" s="20"/>
      <c r="M18" s="20"/>
      <c r="N18" s="20"/>
      <c r="O18" s="20"/>
      <c r="P18" s="21"/>
      <c r="Q18" s="20">
        <f t="shared" si="3"/>
        <v>42529.33</v>
      </c>
      <c r="R18" s="23">
        <f t="shared" si="9"/>
        <v>3</v>
      </c>
      <c r="S18" s="23">
        <f t="shared" si="10"/>
        <v>5017.3878994303404</v>
      </c>
      <c r="T18" s="24">
        <f t="shared" si="11"/>
        <v>11.797476939867945</v>
      </c>
      <c r="U18" s="24" t="str">
        <f t="shared" si="12"/>
        <v>ОДН</v>
      </c>
      <c r="V18" s="25">
        <f t="shared" si="8"/>
        <v>85058.66</v>
      </c>
    </row>
    <row r="19" spans="1:23" ht="23.25" customHeight="1" x14ac:dyDescent="0.25">
      <c r="A19" s="50">
        <v>7</v>
      </c>
      <c r="B19" s="52" t="s">
        <v>43</v>
      </c>
      <c r="C19" s="45" t="s">
        <v>31</v>
      </c>
      <c r="D19" s="49">
        <v>2</v>
      </c>
      <c r="E19" s="40">
        <v>15120</v>
      </c>
      <c r="F19" s="46">
        <f t="shared" ref="F19" si="13">E19*D19</f>
        <v>30240</v>
      </c>
      <c r="G19" s="19">
        <v>17320</v>
      </c>
      <c r="H19" s="21">
        <f t="shared" ref="H19" si="14">G19*D19</f>
        <v>34640</v>
      </c>
      <c r="I19" s="19">
        <v>18100</v>
      </c>
      <c r="J19" s="46">
        <f t="shared" ref="J19" si="15">I19*D19</f>
        <v>36200</v>
      </c>
      <c r="K19" s="22"/>
      <c r="L19" s="20"/>
      <c r="M19" s="20"/>
      <c r="N19" s="20"/>
      <c r="O19" s="20"/>
      <c r="P19" s="21"/>
      <c r="Q19" s="20">
        <f t="shared" si="3"/>
        <v>16846.669999999998</v>
      </c>
      <c r="R19" s="23">
        <f t="shared" si="4"/>
        <v>3</v>
      </c>
      <c r="S19" s="23">
        <f t="shared" si="5"/>
        <v>1545.3586423060506</v>
      </c>
      <c r="T19" s="24">
        <f t="shared" si="6"/>
        <v>9.1730807471509248</v>
      </c>
      <c r="U19" s="24" t="str">
        <f t="shared" si="7"/>
        <v>ОДН</v>
      </c>
      <c r="V19" s="25">
        <f t="shared" ref="V19" si="16">D19*Q19</f>
        <v>33693.339999999997</v>
      </c>
    </row>
    <row r="20" spans="1:23" s="26" customFormat="1" ht="27.75" customHeight="1" x14ac:dyDescent="0.25">
      <c r="A20" s="67" t="s">
        <v>21</v>
      </c>
      <c r="B20" s="68"/>
      <c r="C20" s="27"/>
      <c r="D20" s="28"/>
      <c r="E20" s="41"/>
      <c r="F20" s="41">
        <f>SUM(F13:F19)</f>
        <v>415464</v>
      </c>
      <c r="G20" s="29"/>
      <c r="H20" s="41">
        <f>SUM(H13:H19)</f>
        <v>422025</v>
      </c>
      <c r="I20" s="41"/>
      <c r="J20" s="41">
        <f>SUM(J13:J19)</f>
        <v>431130</v>
      </c>
      <c r="K20" s="29"/>
      <c r="L20" s="29"/>
      <c r="M20" s="29"/>
      <c r="N20" s="29"/>
      <c r="O20" s="29"/>
      <c r="P20" s="29"/>
      <c r="Q20" s="29"/>
      <c r="R20" s="29"/>
      <c r="S20" s="23">
        <f t="shared" si="5"/>
        <v>0</v>
      </c>
      <c r="T20" s="29"/>
      <c r="U20" s="29"/>
      <c r="V20" s="30">
        <f>SUM(V13:V19)</f>
        <v>422873</v>
      </c>
      <c r="W20" s="1"/>
    </row>
    <row r="21" spans="1:23" s="31" customFormat="1" x14ac:dyDescent="0.25">
      <c r="A21" s="32"/>
      <c r="S21" s="33"/>
      <c r="W21" s="26"/>
    </row>
    <row r="22" spans="1:23" ht="15" customHeight="1" x14ac:dyDescent="0.25">
      <c r="A22" s="69" t="s">
        <v>22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1"/>
      <c r="W22" s="31"/>
    </row>
    <row r="23" spans="1:23" ht="52.5" customHeight="1" x14ac:dyDescent="0.25">
      <c r="A23" s="72" t="s">
        <v>28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</row>
    <row r="24" spans="1:23" ht="100.5" customHeight="1" x14ac:dyDescent="0.25">
      <c r="A24" s="75" t="s">
        <v>23</v>
      </c>
      <c r="B24" s="76"/>
      <c r="C24" s="75" t="s">
        <v>24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6"/>
    </row>
    <row r="25" spans="1:23" ht="87.75" customHeight="1" x14ac:dyDescent="0.25">
      <c r="A25" s="75" t="s">
        <v>25</v>
      </c>
      <c r="B25" s="76"/>
      <c r="C25" s="75" t="s">
        <v>26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6"/>
    </row>
    <row r="26" spans="1:23" ht="56.25" customHeight="1" x14ac:dyDescent="0.25">
      <c r="A26" s="75" t="s">
        <v>13</v>
      </c>
      <c r="B26" s="76"/>
      <c r="C26" s="75" t="s">
        <v>27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6"/>
    </row>
    <row r="27" spans="1:23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x14ac:dyDescent="0.25">
      <c r="B28" s="35"/>
      <c r="C28" s="35"/>
      <c r="D28" s="36"/>
      <c r="E28" s="37"/>
      <c r="F28" s="38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9"/>
      <c r="S28" s="37"/>
      <c r="T28" s="37"/>
      <c r="U28" s="37"/>
      <c r="V28" s="37"/>
    </row>
  </sheetData>
  <mergeCells count="36">
    <mergeCell ref="C26:V26"/>
    <mergeCell ref="C25:V25"/>
    <mergeCell ref="C24:V24"/>
    <mergeCell ref="A25:B25"/>
    <mergeCell ref="A26:B26"/>
    <mergeCell ref="A20:B20"/>
    <mergeCell ref="A22:V22"/>
    <mergeCell ref="A23:V23"/>
    <mergeCell ref="A24:B24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honeticPr fontId="20" type="noConversion"/>
  <pageMargins left="0.25" right="0.25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Пользователь Windows</cp:lastModifiedBy>
  <cp:revision>3</cp:revision>
  <cp:lastPrinted>2024-12-27T11:02:59Z</cp:lastPrinted>
  <dcterms:created xsi:type="dcterms:W3CDTF">2021-01-18T05:46:41Z</dcterms:created>
  <dcterms:modified xsi:type="dcterms:W3CDTF">2025-07-01T03:15:13Z</dcterms:modified>
</cp:coreProperties>
</file>