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Смета для ТЕР ЧР" sheetId="7" r:id="rId1"/>
    <sheet name="Акт КС-2 для ТЕР ЧР" sheetId="8" r:id="rId2"/>
    <sheet name="Source" sheetId="1" r:id="rId3"/>
    <sheet name="SourceObSm" sheetId="2" r:id="rId4"/>
    <sheet name="SmtRes" sheetId="3" r:id="rId5"/>
    <sheet name="EtalonRes" sheetId="4" r:id="rId6"/>
    <sheet name="SrcPoprs" sheetId="5" r:id="rId7"/>
    <sheet name="SrcKA" sheetId="6" r:id="rId8"/>
  </sheets>
  <definedNames>
    <definedName name="_xlnm.Print_Titles" localSheetId="1">'Акт КС-2 для ТЕР ЧР'!$34:$34</definedName>
    <definedName name="_xlnm.Print_Titles" localSheetId="0">'Смета для ТЕР ЧР'!$38:$38</definedName>
    <definedName name="_xlnm.Print_Area" localSheetId="1">'Акт КС-2 для ТЕР ЧР'!$A$1:$M$519</definedName>
    <definedName name="_xlnm.Print_Area" localSheetId="0">'Смета для ТЕР ЧР'!$A$2:$L$504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7" l="1"/>
  <c r="B16" i="7"/>
  <c r="I517" i="8" l="1"/>
  <c r="I513" i="8"/>
  <c r="D517" i="8"/>
  <c r="D513" i="8"/>
  <c r="D509" i="8"/>
  <c r="D508" i="8"/>
  <c r="D507" i="8"/>
  <c r="D506" i="8"/>
  <c r="D505" i="8"/>
  <c r="D504" i="8"/>
  <c r="D499" i="8"/>
  <c r="D498" i="8"/>
  <c r="D497" i="8"/>
  <c r="D496" i="8"/>
  <c r="D495" i="8"/>
  <c r="D494" i="8"/>
  <c r="D489" i="8"/>
  <c r="D488" i="8"/>
  <c r="D487" i="8"/>
  <c r="D486" i="8"/>
  <c r="D485" i="8"/>
  <c r="D484" i="8"/>
  <c r="D479" i="8"/>
  <c r="D478" i="8"/>
  <c r="D477" i="8"/>
  <c r="D476" i="8"/>
  <c r="D475" i="8"/>
  <c r="D474" i="8"/>
  <c r="Z470" i="8"/>
  <c r="Y470" i="8"/>
  <c r="X470" i="8"/>
  <c r="H469" i="8"/>
  <c r="F469" i="8"/>
  <c r="K468" i="8"/>
  <c r="H468" i="8"/>
  <c r="G468" i="8"/>
  <c r="G467" i="8"/>
  <c r="F467" i="8"/>
  <c r="E467" i="8"/>
  <c r="J467" i="8"/>
  <c r="D467" i="8"/>
  <c r="C467" i="8"/>
  <c r="B467" i="8"/>
  <c r="Z466" i="8"/>
  <c r="Y466" i="8"/>
  <c r="X466" i="8"/>
  <c r="H465" i="8"/>
  <c r="F465" i="8"/>
  <c r="K464" i="8"/>
  <c r="H464" i="8"/>
  <c r="G464" i="8"/>
  <c r="G463" i="8"/>
  <c r="F463" i="8"/>
  <c r="E463" i="8"/>
  <c r="J463" i="8"/>
  <c r="D463" i="8"/>
  <c r="C463" i="8"/>
  <c r="B463" i="8"/>
  <c r="Z462" i="8"/>
  <c r="Y462" i="8"/>
  <c r="X462" i="8"/>
  <c r="K461" i="8"/>
  <c r="H461" i="8"/>
  <c r="G461" i="8"/>
  <c r="G460" i="8"/>
  <c r="F460" i="8"/>
  <c r="E460" i="8"/>
  <c r="J460" i="8"/>
  <c r="D460" i="8"/>
  <c r="C460" i="8"/>
  <c r="B460" i="8"/>
  <c r="Z459" i="8"/>
  <c r="Y459" i="8"/>
  <c r="X459" i="8"/>
  <c r="K458" i="8"/>
  <c r="H458" i="8"/>
  <c r="G458" i="8"/>
  <c r="G457" i="8"/>
  <c r="F457" i="8"/>
  <c r="E457" i="8"/>
  <c r="J457" i="8"/>
  <c r="D457" i="8"/>
  <c r="C457" i="8"/>
  <c r="B457" i="8"/>
  <c r="Z456" i="8"/>
  <c r="Y456" i="8"/>
  <c r="X456" i="8"/>
  <c r="K455" i="8"/>
  <c r="H455" i="8"/>
  <c r="G455" i="8"/>
  <c r="G454" i="8"/>
  <c r="F454" i="8"/>
  <c r="E454" i="8"/>
  <c r="J454" i="8"/>
  <c r="D454" i="8"/>
  <c r="C454" i="8"/>
  <c r="B454" i="8"/>
  <c r="Z453" i="8"/>
  <c r="Y453" i="8"/>
  <c r="X453" i="8"/>
  <c r="K452" i="8"/>
  <c r="H452" i="8"/>
  <c r="G452" i="8"/>
  <c r="G451" i="8"/>
  <c r="F451" i="8"/>
  <c r="E451" i="8"/>
  <c r="J451" i="8"/>
  <c r="D451" i="8"/>
  <c r="C451" i="8"/>
  <c r="B451" i="8"/>
  <c r="Z450" i="8"/>
  <c r="Y450" i="8"/>
  <c r="X450" i="8"/>
  <c r="K449" i="8"/>
  <c r="H449" i="8"/>
  <c r="G449" i="8"/>
  <c r="G448" i="8"/>
  <c r="F448" i="8"/>
  <c r="E448" i="8"/>
  <c r="J448" i="8"/>
  <c r="D448" i="8"/>
  <c r="C448" i="8"/>
  <c r="B448" i="8"/>
  <c r="Z447" i="8"/>
  <c r="Y447" i="8"/>
  <c r="X447" i="8"/>
  <c r="K446" i="8"/>
  <c r="H446" i="8"/>
  <c r="G446" i="8"/>
  <c r="G445" i="8"/>
  <c r="F445" i="8"/>
  <c r="E445" i="8"/>
  <c r="J445" i="8"/>
  <c r="D445" i="8"/>
  <c r="C445" i="8"/>
  <c r="B445" i="8"/>
  <c r="Z444" i="8"/>
  <c r="Y444" i="8"/>
  <c r="W444" i="8"/>
  <c r="G443" i="8"/>
  <c r="E443" i="8"/>
  <c r="D443" i="8"/>
  <c r="C443" i="8"/>
  <c r="G442" i="8"/>
  <c r="E442" i="8"/>
  <c r="D442" i="8"/>
  <c r="C442" i="8"/>
  <c r="G441" i="8"/>
  <c r="E441" i="8"/>
  <c r="D441" i="8"/>
  <c r="C441" i="8"/>
  <c r="G440" i="8"/>
  <c r="E440" i="8"/>
  <c r="D440" i="8"/>
  <c r="C440" i="8"/>
  <c r="G439" i="8"/>
  <c r="E439" i="8"/>
  <c r="D439" i="8"/>
  <c r="C439" i="8"/>
  <c r="G438" i="8"/>
  <c r="E438" i="8"/>
  <c r="D438" i="8"/>
  <c r="C438" i="8"/>
  <c r="H436" i="8"/>
  <c r="F436" i="8"/>
  <c r="K435" i="8"/>
  <c r="F435" i="8"/>
  <c r="K434" i="8"/>
  <c r="F434" i="8"/>
  <c r="K433" i="8"/>
  <c r="H433" i="8"/>
  <c r="G433" i="8"/>
  <c r="K432" i="8"/>
  <c r="H432" i="8"/>
  <c r="G432" i="8"/>
  <c r="K431" i="8"/>
  <c r="H431" i="8"/>
  <c r="G431" i="8"/>
  <c r="G429" i="8"/>
  <c r="E429" i="8"/>
  <c r="J429" i="8"/>
  <c r="D429" i="8"/>
  <c r="C429" i="8"/>
  <c r="B429" i="8"/>
  <c r="Z428" i="8"/>
  <c r="Y428" i="8"/>
  <c r="X428" i="8"/>
  <c r="K427" i="8"/>
  <c r="H427" i="8"/>
  <c r="G427" i="8"/>
  <c r="G426" i="8"/>
  <c r="F426" i="8"/>
  <c r="E426" i="8"/>
  <c r="J426" i="8"/>
  <c r="D426" i="8"/>
  <c r="C426" i="8"/>
  <c r="B426" i="8"/>
  <c r="Z425" i="8"/>
  <c r="Y425" i="8"/>
  <c r="W425" i="8"/>
  <c r="G424" i="8"/>
  <c r="E424" i="8"/>
  <c r="D424" i="8"/>
  <c r="C424" i="8"/>
  <c r="G423" i="8"/>
  <c r="E423" i="8"/>
  <c r="D423" i="8"/>
  <c r="C423" i="8"/>
  <c r="G422" i="8"/>
  <c r="E422" i="8"/>
  <c r="D422" i="8"/>
  <c r="C422" i="8"/>
  <c r="H420" i="8"/>
  <c r="F420" i="8"/>
  <c r="K419" i="8"/>
  <c r="F419" i="8"/>
  <c r="K418" i="8"/>
  <c r="F418" i="8"/>
  <c r="K417" i="8"/>
  <c r="H417" i="8"/>
  <c r="G417" i="8"/>
  <c r="K416" i="8"/>
  <c r="H416" i="8"/>
  <c r="G416" i="8"/>
  <c r="K415" i="8"/>
  <c r="H415" i="8"/>
  <c r="G415" i="8"/>
  <c r="G413" i="8"/>
  <c r="E413" i="8"/>
  <c r="J413" i="8"/>
  <c r="D413" i="8"/>
  <c r="C413" i="8"/>
  <c r="B413" i="8"/>
  <c r="Z412" i="8"/>
  <c r="Y412" i="8"/>
  <c r="X412" i="8"/>
  <c r="K411" i="8"/>
  <c r="H411" i="8"/>
  <c r="G411" i="8"/>
  <c r="G410" i="8"/>
  <c r="F410" i="8"/>
  <c r="E410" i="8"/>
  <c r="J410" i="8"/>
  <c r="D410" i="8"/>
  <c r="C410" i="8"/>
  <c r="B410" i="8"/>
  <c r="Z409" i="8"/>
  <c r="Y409" i="8"/>
  <c r="X409" i="8"/>
  <c r="K408" i="8"/>
  <c r="H408" i="8"/>
  <c r="G408" i="8"/>
  <c r="G407" i="8"/>
  <c r="F407" i="8"/>
  <c r="E407" i="8"/>
  <c r="J407" i="8"/>
  <c r="D407" i="8"/>
  <c r="C407" i="8"/>
  <c r="B407" i="8"/>
  <c r="Z406" i="8"/>
  <c r="Y406" i="8"/>
  <c r="W406" i="8"/>
  <c r="G405" i="8"/>
  <c r="E405" i="8"/>
  <c r="D405" i="8"/>
  <c r="C405" i="8"/>
  <c r="G404" i="8"/>
  <c r="E404" i="8"/>
  <c r="D404" i="8"/>
  <c r="C404" i="8"/>
  <c r="G403" i="8"/>
  <c r="E403" i="8"/>
  <c r="D403" i="8"/>
  <c r="C403" i="8"/>
  <c r="H401" i="8"/>
  <c r="F401" i="8"/>
  <c r="K400" i="8"/>
  <c r="F400" i="8"/>
  <c r="K399" i="8"/>
  <c r="F399" i="8"/>
  <c r="K398" i="8"/>
  <c r="H398" i="8"/>
  <c r="G398" i="8"/>
  <c r="K397" i="8"/>
  <c r="H397" i="8"/>
  <c r="G397" i="8"/>
  <c r="K396" i="8"/>
  <c r="H396" i="8"/>
  <c r="G396" i="8"/>
  <c r="G394" i="8"/>
  <c r="E394" i="8"/>
  <c r="J394" i="8"/>
  <c r="D394" i="8"/>
  <c r="C394" i="8"/>
  <c r="B394" i="8"/>
  <c r="Z393" i="8"/>
  <c r="Y393" i="8"/>
  <c r="X393" i="8"/>
  <c r="K392" i="8"/>
  <c r="H392" i="8"/>
  <c r="G392" i="8"/>
  <c r="G391" i="8"/>
  <c r="F391" i="8"/>
  <c r="E391" i="8"/>
  <c r="J391" i="8"/>
  <c r="D391" i="8"/>
  <c r="C391" i="8"/>
  <c r="B391" i="8"/>
  <c r="Z390" i="8"/>
  <c r="Y390" i="8"/>
  <c r="W390" i="8"/>
  <c r="G389" i="8"/>
  <c r="E389" i="8"/>
  <c r="D389" i="8"/>
  <c r="C389" i="8"/>
  <c r="G388" i="8"/>
  <c r="E388" i="8"/>
  <c r="D388" i="8"/>
  <c r="C388" i="8"/>
  <c r="G387" i="8"/>
  <c r="E387" i="8"/>
  <c r="D387" i="8"/>
  <c r="C387" i="8"/>
  <c r="G386" i="8"/>
  <c r="E386" i="8"/>
  <c r="D386" i="8"/>
  <c r="C386" i="8"/>
  <c r="H384" i="8"/>
  <c r="F384" i="8"/>
  <c r="K383" i="8"/>
  <c r="F383" i="8"/>
  <c r="K382" i="8"/>
  <c r="F382" i="8"/>
  <c r="K381" i="8"/>
  <c r="H381" i="8"/>
  <c r="G381" i="8"/>
  <c r="K380" i="8"/>
  <c r="H380" i="8"/>
  <c r="G380" i="8"/>
  <c r="K379" i="8"/>
  <c r="H379" i="8"/>
  <c r="G379" i="8"/>
  <c r="G377" i="8"/>
  <c r="E377" i="8"/>
  <c r="J377" i="8"/>
  <c r="D377" i="8"/>
  <c r="C377" i="8"/>
  <c r="B377" i="8"/>
  <c r="Z376" i="8"/>
  <c r="Y376" i="8"/>
  <c r="X376" i="8"/>
  <c r="K375" i="8"/>
  <c r="H375" i="8"/>
  <c r="G375" i="8"/>
  <c r="G374" i="8"/>
  <c r="F374" i="8"/>
  <c r="E374" i="8"/>
  <c r="J374" i="8"/>
  <c r="D374" i="8"/>
  <c r="C374" i="8"/>
  <c r="B374" i="8"/>
  <c r="Z373" i="8"/>
  <c r="Y373" i="8"/>
  <c r="W373" i="8"/>
  <c r="G372" i="8"/>
  <c r="E372" i="8"/>
  <c r="D372" i="8"/>
  <c r="C372" i="8"/>
  <c r="G371" i="8"/>
  <c r="E371" i="8"/>
  <c r="D371" i="8"/>
  <c r="C371" i="8"/>
  <c r="G370" i="8"/>
  <c r="E370" i="8"/>
  <c r="D370" i="8"/>
  <c r="C370" i="8"/>
  <c r="G369" i="8"/>
  <c r="E369" i="8"/>
  <c r="D369" i="8"/>
  <c r="C369" i="8"/>
  <c r="G368" i="8"/>
  <c r="E368" i="8"/>
  <c r="D368" i="8"/>
  <c r="C368" i="8"/>
  <c r="H366" i="8"/>
  <c r="F366" i="8"/>
  <c r="K365" i="8"/>
  <c r="F365" i="8"/>
  <c r="K364" i="8"/>
  <c r="F364" i="8"/>
  <c r="K363" i="8"/>
  <c r="H363" i="8"/>
  <c r="G363" i="8"/>
  <c r="K362" i="8"/>
  <c r="H362" i="8"/>
  <c r="G362" i="8"/>
  <c r="G361" i="8"/>
  <c r="F361" i="8"/>
  <c r="E361" i="8"/>
  <c r="J361" i="8"/>
  <c r="D361" i="8"/>
  <c r="C361" i="8"/>
  <c r="B361" i="8"/>
  <c r="Z360" i="8"/>
  <c r="Y360" i="8"/>
  <c r="X360" i="8"/>
  <c r="K359" i="8"/>
  <c r="H359" i="8"/>
  <c r="G359" i="8"/>
  <c r="G358" i="8"/>
  <c r="F358" i="8"/>
  <c r="E358" i="8"/>
  <c r="J358" i="8"/>
  <c r="D358" i="8"/>
  <c r="C358" i="8"/>
  <c r="B358" i="8"/>
  <c r="Z357" i="8"/>
  <c r="Y357" i="8"/>
  <c r="W357" i="8"/>
  <c r="G356" i="8"/>
  <c r="E356" i="8"/>
  <c r="D356" i="8"/>
  <c r="C356" i="8"/>
  <c r="H354" i="8"/>
  <c r="F354" i="8"/>
  <c r="K353" i="8"/>
  <c r="F353" i="8"/>
  <c r="K352" i="8"/>
  <c r="F352" i="8"/>
  <c r="K351" i="8"/>
  <c r="H351" i="8"/>
  <c r="G351" i="8"/>
  <c r="K350" i="8"/>
  <c r="H350" i="8"/>
  <c r="G350" i="8"/>
  <c r="K349" i="8"/>
  <c r="H349" i="8"/>
  <c r="G349" i="8"/>
  <c r="G348" i="8"/>
  <c r="F348" i="8"/>
  <c r="E348" i="8"/>
  <c r="J348" i="8"/>
  <c r="D348" i="8"/>
  <c r="C348" i="8"/>
  <c r="B348" i="8"/>
  <c r="Z347" i="8"/>
  <c r="Y347" i="8"/>
  <c r="X347" i="8"/>
  <c r="K346" i="8"/>
  <c r="H346" i="8"/>
  <c r="G346" i="8"/>
  <c r="G345" i="8"/>
  <c r="F345" i="8"/>
  <c r="E345" i="8"/>
  <c r="J345" i="8"/>
  <c r="D345" i="8"/>
  <c r="C345" i="8"/>
  <c r="B345" i="8"/>
  <c r="Z344" i="8"/>
  <c r="Y344" i="8"/>
  <c r="X344" i="8"/>
  <c r="K343" i="8"/>
  <c r="H343" i="8"/>
  <c r="G343" i="8"/>
  <c r="G342" i="8"/>
  <c r="F342" i="8"/>
  <c r="E342" i="8"/>
  <c r="J342" i="8"/>
  <c r="D342" i="8"/>
  <c r="C342" i="8"/>
  <c r="B342" i="8"/>
  <c r="Z341" i="8"/>
  <c r="Y341" i="8"/>
  <c r="X341" i="8"/>
  <c r="K340" i="8"/>
  <c r="H340" i="8"/>
  <c r="G340" i="8"/>
  <c r="G339" i="8"/>
  <c r="F339" i="8"/>
  <c r="E339" i="8"/>
  <c r="J339" i="8"/>
  <c r="D339" i="8"/>
  <c r="C339" i="8"/>
  <c r="B339" i="8"/>
  <c r="Z338" i="8"/>
  <c r="Y338" i="8"/>
  <c r="X338" i="8"/>
  <c r="K337" i="8"/>
  <c r="H337" i="8"/>
  <c r="G337" i="8"/>
  <c r="K336" i="8"/>
  <c r="H336" i="8"/>
  <c r="G336" i="8"/>
  <c r="G335" i="8"/>
  <c r="F335" i="8"/>
  <c r="E335" i="8"/>
  <c r="J335" i="8"/>
  <c r="D335" i="8"/>
  <c r="C335" i="8"/>
  <c r="B335" i="8"/>
  <c r="Z334" i="8"/>
  <c r="Y334" i="8"/>
  <c r="W334" i="8"/>
  <c r="G333" i="8"/>
  <c r="E333" i="8"/>
  <c r="D333" i="8"/>
  <c r="C333" i="8"/>
  <c r="G332" i="8"/>
  <c r="E332" i="8"/>
  <c r="D332" i="8"/>
  <c r="C332" i="8"/>
  <c r="H330" i="8"/>
  <c r="F330" i="8"/>
  <c r="K329" i="8"/>
  <c r="F329" i="8"/>
  <c r="K328" i="8"/>
  <c r="F328" i="8"/>
  <c r="K327" i="8"/>
  <c r="H327" i="8"/>
  <c r="G327" i="8"/>
  <c r="K326" i="8"/>
  <c r="H326" i="8"/>
  <c r="G326" i="8"/>
  <c r="G325" i="8"/>
  <c r="F325" i="8"/>
  <c r="E325" i="8"/>
  <c r="J325" i="8"/>
  <c r="D325" i="8"/>
  <c r="C325" i="8"/>
  <c r="B325" i="8"/>
  <c r="AE324" i="8"/>
  <c r="A324" i="8"/>
  <c r="D321" i="8"/>
  <c r="D320" i="8"/>
  <c r="D319" i="8"/>
  <c r="D318" i="8"/>
  <c r="D317" i="8"/>
  <c r="D316" i="8"/>
  <c r="Z312" i="8"/>
  <c r="Y312" i="8"/>
  <c r="W312" i="8"/>
  <c r="G311" i="8"/>
  <c r="E311" i="8"/>
  <c r="D311" i="8"/>
  <c r="C311" i="8"/>
  <c r="G310" i="8"/>
  <c r="E310" i="8"/>
  <c r="D310" i="8"/>
  <c r="C310" i="8"/>
  <c r="G309" i="8"/>
  <c r="E309" i="8"/>
  <c r="D309" i="8"/>
  <c r="C309" i="8"/>
  <c r="H307" i="8"/>
  <c r="F307" i="8"/>
  <c r="K306" i="8"/>
  <c r="F306" i="8"/>
  <c r="K305" i="8"/>
  <c r="F305" i="8"/>
  <c r="K304" i="8"/>
  <c r="H304" i="8"/>
  <c r="G304" i="8"/>
  <c r="K303" i="8"/>
  <c r="H303" i="8"/>
  <c r="G303" i="8"/>
  <c r="K302" i="8"/>
  <c r="H302" i="8"/>
  <c r="G302" i="8"/>
  <c r="G300" i="8"/>
  <c r="E300" i="8"/>
  <c r="J300" i="8"/>
  <c r="D300" i="8"/>
  <c r="C300" i="8"/>
  <c r="B300" i="8"/>
  <c r="Z299" i="8"/>
  <c r="Y299" i="8"/>
  <c r="W299" i="8"/>
  <c r="G298" i="8"/>
  <c r="E298" i="8"/>
  <c r="D298" i="8"/>
  <c r="C298" i="8"/>
  <c r="G297" i="8"/>
  <c r="E297" i="8"/>
  <c r="D297" i="8"/>
  <c r="C297" i="8"/>
  <c r="H295" i="8"/>
  <c r="F295" i="8"/>
  <c r="K294" i="8"/>
  <c r="F294" i="8"/>
  <c r="K293" i="8"/>
  <c r="F293" i="8"/>
  <c r="K292" i="8"/>
  <c r="H292" i="8"/>
  <c r="G292" i="8"/>
  <c r="K291" i="8"/>
  <c r="H291" i="8"/>
  <c r="G291" i="8"/>
  <c r="G290" i="8"/>
  <c r="F290" i="8"/>
  <c r="E290" i="8"/>
  <c r="J290" i="8"/>
  <c r="D290" i="8"/>
  <c r="C290" i="8"/>
  <c r="B290" i="8"/>
  <c r="Z289" i="8"/>
  <c r="Y289" i="8"/>
  <c r="X289" i="8"/>
  <c r="K288" i="8"/>
  <c r="H288" i="8"/>
  <c r="G288" i="8"/>
  <c r="K287" i="8"/>
  <c r="H287" i="8"/>
  <c r="G287" i="8"/>
  <c r="G286" i="8"/>
  <c r="F286" i="8"/>
  <c r="E286" i="8"/>
  <c r="J286" i="8"/>
  <c r="D286" i="8"/>
  <c r="C286" i="8"/>
  <c r="B286" i="8"/>
  <c r="AE285" i="8"/>
  <c r="A285" i="8"/>
  <c r="D282" i="8"/>
  <c r="D281" i="8"/>
  <c r="D280" i="8"/>
  <c r="D279" i="8"/>
  <c r="D278" i="8"/>
  <c r="D277" i="8"/>
  <c r="Z273" i="8"/>
  <c r="Y273" i="8"/>
  <c r="X273" i="8"/>
  <c r="H272" i="8"/>
  <c r="F272" i="8"/>
  <c r="K271" i="8"/>
  <c r="H271" i="8"/>
  <c r="G271" i="8"/>
  <c r="G270" i="8"/>
  <c r="F270" i="8"/>
  <c r="E270" i="8"/>
  <c r="J270" i="8"/>
  <c r="D270" i="8"/>
  <c r="C270" i="8"/>
  <c r="B270" i="8"/>
  <c r="AE269" i="8"/>
  <c r="A269" i="8"/>
  <c r="D266" i="8"/>
  <c r="D265" i="8"/>
  <c r="D264" i="8"/>
  <c r="D263" i="8"/>
  <c r="D262" i="8"/>
  <c r="D261" i="8"/>
  <c r="Z257" i="8"/>
  <c r="Y257" i="8"/>
  <c r="X257" i="8"/>
  <c r="K256" i="8"/>
  <c r="H256" i="8"/>
  <c r="G256" i="8"/>
  <c r="G255" i="8"/>
  <c r="F255" i="8"/>
  <c r="E255" i="8"/>
  <c r="J255" i="8"/>
  <c r="D255" i="8"/>
  <c r="C255" i="8"/>
  <c r="B255" i="8"/>
  <c r="Z254" i="8"/>
  <c r="Y254" i="8"/>
  <c r="X254" i="8"/>
  <c r="K253" i="8"/>
  <c r="H253" i="8"/>
  <c r="G253" i="8"/>
  <c r="G252" i="8"/>
  <c r="F252" i="8"/>
  <c r="E252" i="8"/>
  <c r="J252" i="8"/>
  <c r="D252" i="8"/>
  <c r="C252" i="8"/>
  <c r="B252" i="8"/>
  <c r="Z251" i="8"/>
  <c r="Y251" i="8"/>
  <c r="X251" i="8"/>
  <c r="K250" i="8"/>
  <c r="H250" i="8"/>
  <c r="G250" i="8"/>
  <c r="G249" i="8"/>
  <c r="F249" i="8"/>
  <c r="E249" i="8"/>
  <c r="J249" i="8"/>
  <c r="D249" i="8"/>
  <c r="C249" i="8"/>
  <c r="B249" i="8"/>
  <c r="Z248" i="8"/>
  <c r="Y248" i="8"/>
  <c r="X248" i="8"/>
  <c r="K247" i="8"/>
  <c r="H247" i="8"/>
  <c r="G247" i="8"/>
  <c r="G246" i="8"/>
  <c r="F246" i="8"/>
  <c r="E246" i="8"/>
  <c r="J246" i="8"/>
  <c r="D246" i="8"/>
  <c r="C246" i="8"/>
  <c r="B246" i="8"/>
  <c r="Z245" i="8"/>
  <c r="Y245" i="8"/>
  <c r="X245" i="8"/>
  <c r="K244" i="8"/>
  <c r="H244" i="8"/>
  <c r="G244" i="8"/>
  <c r="G243" i="8"/>
  <c r="F243" i="8"/>
  <c r="E243" i="8"/>
  <c r="J243" i="8"/>
  <c r="D243" i="8"/>
  <c r="C243" i="8"/>
  <c r="B243" i="8"/>
  <c r="Z242" i="8"/>
  <c r="Y242" i="8"/>
  <c r="X242" i="8"/>
  <c r="K241" i="8"/>
  <c r="H241" i="8"/>
  <c r="G241" i="8"/>
  <c r="G240" i="8"/>
  <c r="F240" i="8"/>
  <c r="E240" i="8"/>
  <c r="J240" i="8"/>
  <c r="D240" i="8"/>
  <c r="C240" i="8"/>
  <c r="B240" i="8"/>
  <c r="Z239" i="8"/>
  <c r="Y239" i="8"/>
  <c r="W239" i="8"/>
  <c r="G238" i="8"/>
  <c r="E238" i="8"/>
  <c r="D238" i="8"/>
  <c r="C238" i="8"/>
  <c r="G237" i="8"/>
  <c r="E237" i="8"/>
  <c r="D237" i="8"/>
  <c r="C237" i="8"/>
  <c r="G236" i="8"/>
  <c r="E236" i="8"/>
  <c r="D236" i="8"/>
  <c r="C236" i="8"/>
  <c r="G235" i="8"/>
  <c r="E235" i="8"/>
  <c r="D235" i="8"/>
  <c r="C235" i="8"/>
  <c r="G234" i="8"/>
  <c r="E234" i="8"/>
  <c r="D234" i="8"/>
  <c r="C234" i="8"/>
  <c r="G233" i="8"/>
  <c r="E233" i="8"/>
  <c r="D233" i="8"/>
  <c r="C233" i="8"/>
  <c r="G232" i="8"/>
  <c r="E232" i="8"/>
  <c r="D232" i="8"/>
  <c r="C232" i="8"/>
  <c r="H230" i="8"/>
  <c r="F230" i="8"/>
  <c r="K229" i="8"/>
  <c r="F229" i="8"/>
  <c r="K228" i="8"/>
  <c r="F228" i="8"/>
  <c r="K227" i="8"/>
  <c r="H227" i="8"/>
  <c r="G227" i="8"/>
  <c r="K226" i="8"/>
  <c r="H226" i="8"/>
  <c r="G226" i="8"/>
  <c r="G225" i="8"/>
  <c r="F225" i="8"/>
  <c r="E225" i="8"/>
  <c r="J225" i="8"/>
  <c r="D225" i="8"/>
  <c r="C225" i="8"/>
  <c r="B225" i="8"/>
  <c r="Z224" i="8"/>
  <c r="Y224" i="8"/>
  <c r="X224" i="8"/>
  <c r="K223" i="8"/>
  <c r="H223" i="8"/>
  <c r="G223" i="8"/>
  <c r="G222" i="8"/>
  <c r="F222" i="8"/>
  <c r="E222" i="8"/>
  <c r="J222" i="8"/>
  <c r="D222" i="8"/>
  <c r="C222" i="8"/>
  <c r="B222" i="8"/>
  <c r="Z221" i="8"/>
  <c r="Y221" i="8"/>
  <c r="X221" i="8"/>
  <c r="K220" i="8"/>
  <c r="H220" i="8"/>
  <c r="G220" i="8"/>
  <c r="G219" i="8"/>
  <c r="F219" i="8"/>
  <c r="E219" i="8"/>
  <c r="J219" i="8"/>
  <c r="D219" i="8"/>
  <c r="C219" i="8"/>
  <c r="B219" i="8"/>
  <c r="Z218" i="8"/>
  <c r="Y218" i="8"/>
  <c r="X218" i="8"/>
  <c r="K217" i="8"/>
  <c r="H217" i="8"/>
  <c r="G217" i="8"/>
  <c r="G216" i="8"/>
  <c r="F216" i="8"/>
  <c r="E216" i="8"/>
  <c r="J216" i="8"/>
  <c r="D216" i="8"/>
  <c r="C216" i="8"/>
  <c r="B216" i="8"/>
  <c r="Z215" i="8"/>
  <c r="Y215" i="8"/>
  <c r="X215" i="8"/>
  <c r="K214" i="8"/>
  <c r="H214" i="8"/>
  <c r="G214" i="8"/>
  <c r="G213" i="8"/>
  <c r="F213" i="8"/>
  <c r="E213" i="8"/>
  <c r="J213" i="8"/>
  <c r="D213" i="8"/>
  <c r="C213" i="8"/>
  <c r="B213" i="8"/>
  <c r="Z212" i="8"/>
  <c r="Y212" i="8"/>
  <c r="X212" i="8"/>
  <c r="K211" i="8"/>
  <c r="H211" i="8"/>
  <c r="G211" i="8"/>
  <c r="G210" i="8"/>
  <c r="F210" i="8"/>
  <c r="E210" i="8"/>
  <c r="J210" i="8"/>
  <c r="D210" i="8"/>
  <c r="C210" i="8"/>
  <c r="B210" i="8"/>
  <c r="Z209" i="8"/>
  <c r="Y209" i="8"/>
  <c r="W209" i="8"/>
  <c r="G208" i="8"/>
  <c r="E208" i="8"/>
  <c r="D208" i="8"/>
  <c r="C208" i="8"/>
  <c r="G207" i="8"/>
  <c r="E207" i="8"/>
  <c r="D207" i="8"/>
  <c r="C207" i="8"/>
  <c r="G206" i="8"/>
  <c r="E206" i="8"/>
  <c r="D206" i="8"/>
  <c r="C206" i="8"/>
  <c r="G205" i="8"/>
  <c r="E205" i="8"/>
  <c r="D205" i="8"/>
  <c r="C205" i="8"/>
  <c r="G204" i="8"/>
  <c r="E204" i="8"/>
  <c r="D204" i="8"/>
  <c r="C204" i="8"/>
  <c r="G203" i="8"/>
  <c r="E203" i="8"/>
  <c r="D203" i="8"/>
  <c r="C203" i="8"/>
  <c r="H201" i="8"/>
  <c r="F201" i="8"/>
  <c r="K200" i="8"/>
  <c r="F200" i="8"/>
  <c r="K199" i="8"/>
  <c r="F199" i="8"/>
  <c r="K198" i="8"/>
  <c r="H198" i="8"/>
  <c r="G198" i="8"/>
  <c r="K197" i="8"/>
  <c r="H197" i="8"/>
  <c r="G197" i="8"/>
  <c r="K196" i="8"/>
  <c r="H196" i="8"/>
  <c r="G196" i="8"/>
  <c r="G194" i="8"/>
  <c r="E194" i="8"/>
  <c r="J194" i="8"/>
  <c r="D194" i="8"/>
  <c r="C194" i="8"/>
  <c r="B194" i="8"/>
  <c r="Z193" i="8"/>
  <c r="Y193" i="8"/>
  <c r="X193" i="8"/>
  <c r="K192" i="8"/>
  <c r="H192" i="8"/>
  <c r="G192" i="8"/>
  <c r="G191" i="8"/>
  <c r="F191" i="8"/>
  <c r="E191" i="8"/>
  <c r="J191" i="8"/>
  <c r="D191" i="8"/>
  <c r="C191" i="8"/>
  <c r="B191" i="8"/>
  <c r="Z190" i="8"/>
  <c r="Y190" i="8"/>
  <c r="X190" i="8"/>
  <c r="K189" i="8"/>
  <c r="H189" i="8"/>
  <c r="G189" i="8"/>
  <c r="G188" i="8"/>
  <c r="F188" i="8"/>
  <c r="E188" i="8"/>
  <c r="J188" i="8"/>
  <c r="D188" i="8"/>
  <c r="C188" i="8"/>
  <c r="B188" i="8"/>
  <c r="Z187" i="8"/>
  <c r="Y187" i="8"/>
  <c r="X187" i="8"/>
  <c r="K186" i="8"/>
  <c r="H186" i="8"/>
  <c r="G186" i="8"/>
  <c r="G185" i="8"/>
  <c r="F185" i="8"/>
  <c r="E185" i="8"/>
  <c r="J185" i="8"/>
  <c r="D185" i="8"/>
  <c r="C185" i="8"/>
  <c r="B185" i="8"/>
  <c r="Z184" i="8"/>
  <c r="Y184" i="8"/>
  <c r="X184" i="8"/>
  <c r="K183" i="8"/>
  <c r="H183" i="8"/>
  <c r="G183" i="8"/>
  <c r="G182" i="8"/>
  <c r="F182" i="8"/>
  <c r="E182" i="8"/>
  <c r="J182" i="8"/>
  <c r="D182" i="8"/>
  <c r="C182" i="8"/>
  <c r="B182" i="8"/>
  <c r="Z181" i="8"/>
  <c r="Y181" i="8"/>
  <c r="X181" i="8"/>
  <c r="K180" i="8"/>
  <c r="H180" i="8"/>
  <c r="G180" i="8"/>
  <c r="K179" i="8"/>
  <c r="H179" i="8"/>
  <c r="G179" i="8"/>
  <c r="G178" i="8"/>
  <c r="F178" i="8"/>
  <c r="E178" i="8"/>
  <c r="J178" i="8"/>
  <c r="D178" i="8"/>
  <c r="C178" i="8"/>
  <c r="B178" i="8"/>
  <c r="Z177" i="8"/>
  <c r="Y177" i="8"/>
  <c r="W177" i="8"/>
  <c r="G176" i="8"/>
  <c r="E176" i="8"/>
  <c r="D176" i="8"/>
  <c r="C176" i="8"/>
  <c r="H174" i="8"/>
  <c r="F174" i="8"/>
  <c r="K173" i="8"/>
  <c r="F173" i="8"/>
  <c r="K172" i="8"/>
  <c r="F172" i="8"/>
  <c r="K171" i="8"/>
  <c r="H171" i="8"/>
  <c r="G171" i="8"/>
  <c r="K170" i="8"/>
  <c r="H170" i="8"/>
  <c r="G170" i="8"/>
  <c r="K169" i="8"/>
  <c r="H169" i="8"/>
  <c r="G169" i="8"/>
  <c r="K168" i="8"/>
  <c r="H168" i="8"/>
  <c r="G168" i="8"/>
  <c r="G167" i="8"/>
  <c r="F167" i="8"/>
  <c r="E167" i="8"/>
  <c r="J167" i="8"/>
  <c r="D167" i="8"/>
  <c r="C167" i="8"/>
  <c r="B167" i="8"/>
  <c r="Z166" i="8"/>
  <c r="Y166" i="8"/>
  <c r="X166" i="8"/>
  <c r="K165" i="8"/>
  <c r="H165" i="8"/>
  <c r="G165" i="8"/>
  <c r="G164" i="8"/>
  <c r="F164" i="8"/>
  <c r="E164" i="8"/>
  <c r="J164" i="8"/>
  <c r="D164" i="8"/>
  <c r="C164" i="8"/>
  <c r="B164" i="8"/>
  <c r="Z163" i="8"/>
  <c r="Y163" i="8"/>
  <c r="X163" i="8"/>
  <c r="K162" i="8"/>
  <c r="H162" i="8"/>
  <c r="G162" i="8"/>
  <c r="G161" i="8"/>
  <c r="F161" i="8"/>
  <c r="E161" i="8"/>
  <c r="J161" i="8"/>
  <c r="D161" i="8"/>
  <c r="C161" i="8"/>
  <c r="B161" i="8"/>
  <c r="Z160" i="8"/>
  <c r="Y160" i="8"/>
  <c r="W160" i="8"/>
  <c r="G159" i="8"/>
  <c r="E159" i="8"/>
  <c r="D159" i="8"/>
  <c r="C159" i="8"/>
  <c r="G158" i="8"/>
  <c r="E158" i="8"/>
  <c r="D158" i="8"/>
  <c r="C158" i="8"/>
  <c r="G157" i="8"/>
  <c r="E157" i="8"/>
  <c r="D157" i="8"/>
  <c r="C157" i="8"/>
  <c r="H155" i="8"/>
  <c r="F155" i="8"/>
  <c r="K154" i="8"/>
  <c r="F154" i="8"/>
  <c r="K153" i="8"/>
  <c r="F153" i="8"/>
  <c r="K152" i="8"/>
  <c r="H152" i="8"/>
  <c r="G152" i="8"/>
  <c r="K151" i="8"/>
  <c r="H151" i="8"/>
  <c r="G151" i="8"/>
  <c r="K150" i="8"/>
  <c r="H150" i="8"/>
  <c r="G150" i="8"/>
  <c r="G148" i="8"/>
  <c r="E148" i="8"/>
  <c r="J148" i="8"/>
  <c r="D148" i="8"/>
  <c r="C148" i="8"/>
  <c r="B148" i="8"/>
  <c r="Z147" i="8"/>
  <c r="Y147" i="8"/>
  <c r="X147" i="8"/>
  <c r="K146" i="8"/>
  <c r="H146" i="8"/>
  <c r="G146" i="8"/>
  <c r="G145" i="8"/>
  <c r="F145" i="8"/>
  <c r="E145" i="8"/>
  <c r="J145" i="8"/>
  <c r="D145" i="8"/>
  <c r="C145" i="8"/>
  <c r="B145" i="8"/>
  <c r="Z144" i="8"/>
  <c r="Y144" i="8"/>
  <c r="X144" i="8"/>
  <c r="K143" i="8"/>
  <c r="H143" i="8"/>
  <c r="G143" i="8"/>
  <c r="G142" i="8"/>
  <c r="F142" i="8"/>
  <c r="E142" i="8"/>
  <c r="J142" i="8"/>
  <c r="D142" i="8"/>
  <c r="C142" i="8"/>
  <c r="B142" i="8"/>
  <c r="Z141" i="8"/>
  <c r="Y141" i="8"/>
  <c r="W141" i="8"/>
  <c r="G140" i="8"/>
  <c r="E140" i="8"/>
  <c r="D140" i="8"/>
  <c r="C140" i="8"/>
  <c r="G139" i="8"/>
  <c r="E139" i="8"/>
  <c r="D139" i="8"/>
  <c r="C139" i="8"/>
  <c r="G138" i="8"/>
  <c r="E138" i="8"/>
  <c r="D138" i="8"/>
  <c r="C138" i="8"/>
  <c r="H136" i="8"/>
  <c r="F136" i="8"/>
  <c r="K135" i="8"/>
  <c r="F135" i="8"/>
  <c r="K134" i="8"/>
  <c r="F134" i="8"/>
  <c r="K133" i="8"/>
  <c r="H133" i="8"/>
  <c r="G133" i="8"/>
  <c r="K132" i="8"/>
  <c r="H132" i="8"/>
  <c r="G132" i="8"/>
  <c r="K131" i="8"/>
  <c r="H131" i="8"/>
  <c r="G131" i="8"/>
  <c r="G129" i="8"/>
  <c r="E129" i="8"/>
  <c r="J129" i="8"/>
  <c r="D129" i="8"/>
  <c r="C129" i="8"/>
  <c r="B129" i="8"/>
  <c r="Z128" i="8"/>
  <c r="Y128" i="8"/>
  <c r="X128" i="8"/>
  <c r="K127" i="8"/>
  <c r="H127" i="8"/>
  <c r="G127" i="8"/>
  <c r="G126" i="8"/>
  <c r="F126" i="8"/>
  <c r="E126" i="8"/>
  <c r="J126" i="8"/>
  <c r="D126" i="8"/>
  <c r="C126" i="8"/>
  <c r="B126" i="8"/>
  <c r="Z125" i="8"/>
  <c r="Y125" i="8"/>
  <c r="X125" i="8"/>
  <c r="K124" i="8"/>
  <c r="H124" i="8"/>
  <c r="G124" i="8"/>
  <c r="G123" i="8"/>
  <c r="F123" i="8"/>
  <c r="E123" i="8"/>
  <c r="J123" i="8"/>
  <c r="D123" i="8"/>
  <c r="C123" i="8"/>
  <c r="B123" i="8"/>
  <c r="Z122" i="8"/>
  <c r="Y122" i="8"/>
  <c r="W122" i="8"/>
  <c r="G121" i="8"/>
  <c r="E121" i="8"/>
  <c r="D121" i="8"/>
  <c r="C121" i="8"/>
  <c r="G120" i="8"/>
  <c r="E120" i="8"/>
  <c r="D120" i="8"/>
  <c r="C120" i="8"/>
  <c r="G119" i="8"/>
  <c r="E119" i="8"/>
  <c r="D119" i="8"/>
  <c r="C119" i="8"/>
  <c r="G118" i="8"/>
  <c r="E118" i="8"/>
  <c r="D118" i="8"/>
  <c r="C118" i="8"/>
  <c r="H116" i="8"/>
  <c r="F116" i="8"/>
  <c r="K115" i="8"/>
  <c r="F115" i="8"/>
  <c r="K114" i="8"/>
  <c r="F114" i="8"/>
  <c r="K113" i="8"/>
  <c r="H113" i="8"/>
  <c r="G113" i="8"/>
  <c r="K112" i="8"/>
  <c r="H112" i="8"/>
  <c r="G112" i="8"/>
  <c r="K111" i="8"/>
  <c r="H111" i="8"/>
  <c r="G111" i="8"/>
  <c r="G109" i="8"/>
  <c r="E109" i="8"/>
  <c r="J109" i="8"/>
  <c r="D109" i="8"/>
  <c r="C109" i="8"/>
  <c r="B109" i="8"/>
  <c r="Z108" i="8"/>
  <c r="Y108" i="8"/>
  <c r="X108" i="8"/>
  <c r="K107" i="8"/>
  <c r="H107" i="8"/>
  <c r="G107" i="8"/>
  <c r="G106" i="8"/>
  <c r="F106" i="8"/>
  <c r="E106" i="8"/>
  <c r="J106" i="8"/>
  <c r="D106" i="8"/>
  <c r="C106" i="8"/>
  <c r="B106" i="8"/>
  <c r="Z105" i="8"/>
  <c r="Y105" i="8"/>
  <c r="W105" i="8"/>
  <c r="G104" i="8"/>
  <c r="E104" i="8"/>
  <c r="D104" i="8"/>
  <c r="C104" i="8"/>
  <c r="G103" i="8"/>
  <c r="E103" i="8"/>
  <c r="D103" i="8"/>
  <c r="C103" i="8"/>
  <c r="G102" i="8"/>
  <c r="E102" i="8"/>
  <c r="D102" i="8"/>
  <c r="C102" i="8"/>
  <c r="G101" i="8"/>
  <c r="E101" i="8"/>
  <c r="D101" i="8"/>
  <c r="C101" i="8"/>
  <c r="G100" i="8"/>
  <c r="E100" i="8"/>
  <c r="D100" i="8"/>
  <c r="C100" i="8"/>
  <c r="H98" i="8"/>
  <c r="F98" i="8"/>
  <c r="K97" i="8"/>
  <c r="F97" i="8"/>
  <c r="K96" i="8"/>
  <c r="F96" i="8"/>
  <c r="K95" i="8"/>
  <c r="H95" i="8"/>
  <c r="G95" i="8"/>
  <c r="K94" i="8"/>
  <c r="H94" i="8"/>
  <c r="G94" i="8"/>
  <c r="G93" i="8"/>
  <c r="F93" i="8"/>
  <c r="E93" i="8"/>
  <c r="J93" i="8"/>
  <c r="D93" i="8"/>
  <c r="C93" i="8"/>
  <c r="B93" i="8"/>
  <c r="Z92" i="8"/>
  <c r="Y92" i="8"/>
  <c r="X92" i="8"/>
  <c r="K91" i="8"/>
  <c r="H91" i="8"/>
  <c r="G91" i="8"/>
  <c r="G90" i="8"/>
  <c r="F90" i="8"/>
  <c r="E90" i="8"/>
  <c r="J90" i="8"/>
  <c r="D90" i="8"/>
  <c r="C90" i="8"/>
  <c r="B90" i="8"/>
  <c r="Z89" i="8"/>
  <c r="Y89" i="8"/>
  <c r="X89" i="8"/>
  <c r="K88" i="8"/>
  <c r="H88" i="8"/>
  <c r="G88" i="8"/>
  <c r="G87" i="8"/>
  <c r="F87" i="8"/>
  <c r="E87" i="8"/>
  <c r="J87" i="8"/>
  <c r="D87" i="8"/>
  <c r="C87" i="8"/>
  <c r="B87" i="8"/>
  <c r="Z86" i="8"/>
  <c r="Y86" i="8"/>
  <c r="X86" i="8"/>
  <c r="K85" i="8"/>
  <c r="H85" i="8"/>
  <c r="G85" i="8"/>
  <c r="G84" i="8"/>
  <c r="F84" i="8"/>
  <c r="E84" i="8"/>
  <c r="J84" i="8"/>
  <c r="D84" i="8"/>
  <c r="C84" i="8"/>
  <c r="B84" i="8"/>
  <c r="Z83" i="8"/>
  <c r="Y83" i="8"/>
  <c r="X83" i="8"/>
  <c r="K82" i="8"/>
  <c r="H82" i="8"/>
  <c r="G82" i="8"/>
  <c r="G81" i="8"/>
  <c r="F81" i="8"/>
  <c r="E81" i="8"/>
  <c r="J81" i="8"/>
  <c r="D81" i="8"/>
  <c r="C81" i="8"/>
  <c r="B81" i="8"/>
  <c r="Z80" i="8"/>
  <c r="Y80" i="8"/>
  <c r="X80" i="8"/>
  <c r="K79" i="8"/>
  <c r="H79" i="8"/>
  <c r="G79" i="8"/>
  <c r="G78" i="8"/>
  <c r="F78" i="8"/>
  <c r="E78" i="8"/>
  <c r="J78" i="8"/>
  <c r="D78" i="8"/>
  <c r="C78" i="8"/>
  <c r="B78" i="8"/>
  <c r="Z77" i="8"/>
  <c r="Y77" i="8"/>
  <c r="X77" i="8"/>
  <c r="K76" i="8"/>
  <c r="H76" i="8"/>
  <c r="G76" i="8"/>
  <c r="G75" i="8"/>
  <c r="F75" i="8"/>
  <c r="E75" i="8"/>
  <c r="J75" i="8"/>
  <c r="D75" i="8"/>
  <c r="C75" i="8"/>
  <c r="B75" i="8"/>
  <c r="Z74" i="8"/>
  <c r="Y74" i="8"/>
  <c r="W74" i="8"/>
  <c r="G73" i="8"/>
  <c r="E73" i="8"/>
  <c r="D73" i="8"/>
  <c r="C73" i="8"/>
  <c r="H71" i="8"/>
  <c r="F71" i="8"/>
  <c r="K70" i="8"/>
  <c r="F70" i="8"/>
  <c r="K69" i="8"/>
  <c r="F69" i="8"/>
  <c r="K68" i="8"/>
  <c r="H68" i="8"/>
  <c r="G68" i="8"/>
  <c r="K67" i="8"/>
  <c r="H67" i="8"/>
  <c r="G67" i="8"/>
  <c r="K66" i="8"/>
  <c r="H66" i="8"/>
  <c r="G66" i="8"/>
  <c r="G65" i="8"/>
  <c r="F65" i="8"/>
  <c r="E65" i="8"/>
  <c r="J65" i="8"/>
  <c r="D65" i="8"/>
  <c r="C65" i="8"/>
  <c r="B65" i="8"/>
  <c r="Z64" i="8"/>
  <c r="Y64" i="8"/>
  <c r="X64" i="8"/>
  <c r="K63" i="8"/>
  <c r="H63" i="8"/>
  <c r="G63" i="8"/>
  <c r="G62" i="8"/>
  <c r="F62" i="8"/>
  <c r="E62" i="8"/>
  <c r="J62" i="8"/>
  <c r="D62" i="8"/>
  <c r="C62" i="8"/>
  <c r="B62" i="8"/>
  <c r="Z61" i="8"/>
  <c r="Y61" i="8"/>
  <c r="X61" i="8"/>
  <c r="K60" i="8"/>
  <c r="H60" i="8"/>
  <c r="G60" i="8"/>
  <c r="G59" i="8"/>
  <c r="F59" i="8"/>
  <c r="E59" i="8"/>
  <c r="J59" i="8"/>
  <c r="D59" i="8"/>
  <c r="C59" i="8"/>
  <c r="B59" i="8"/>
  <c r="Z58" i="8"/>
  <c r="Y58" i="8"/>
  <c r="X58" i="8"/>
  <c r="K57" i="8"/>
  <c r="H57" i="8"/>
  <c r="G57" i="8"/>
  <c r="G56" i="8"/>
  <c r="F56" i="8"/>
  <c r="E56" i="8"/>
  <c r="J56" i="8"/>
  <c r="D56" i="8"/>
  <c r="C56" i="8"/>
  <c r="B56" i="8"/>
  <c r="Z55" i="8"/>
  <c r="Y55" i="8"/>
  <c r="X55" i="8"/>
  <c r="K54" i="8"/>
  <c r="H54" i="8"/>
  <c r="G54" i="8"/>
  <c r="G53" i="8"/>
  <c r="F53" i="8"/>
  <c r="E53" i="8"/>
  <c r="J53" i="8"/>
  <c r="D53" i="8"/>
  <c r="C53" i="8"/>
  <c r="B53" i="8"/>
  <c r="Z52" i="8"/>
  <c r="Y52" i="8"/>
  <c r="X52" i="8"/>
  <c r="K51" i="8"/>
  <c r="H51" i="8"/>
  <c r="G51" i="8"/>
  <c r="K50" i="8"/>
  <c r="H50" i="8"/>
  <c r="G50" i="8"/>
  <c r="G49" i="8"/>
  <c r="F49" i="8"/>
  <c r="E49" i="8"/>
  <c r="J49" i="8"/>
  <c r="D49" i="8"/>
  <c r="C49" i="8"/>
  <c r="B49" i="8"/>
  <c r="Z48" i="8"/>
  <c r="Y48" i="8"/>
  <c r="W48" i="8"/>
  <c r="G47" i="8"/>
  <c r="E47" i="8"/>
  <c r="D47" i="8"/>
  <c r="C47" i="8"/>
  <c r="G46" i="8"/>
  <c r="E46" i="8"/>
  <c r="D46" i="8"/>
  <c r="C46" i="8"/>
  <c r="H44" i="8"/>
  <c r="F44" i="8"/>
  <c r="K43" i="8"/>
  <c r="F43" i="8"/>
  <c r="K42" i="8"/>
  <c r="F42" i="8"/>
  <c r="K41" i="8"/>
  <c r="H41" i="8"/>
  <c r="G41" i="8"/>
  <c r="K40" i="8"/>
  <c r="H40" i="8"/>
  <c r="G40" i="8"/>
  <c r="G39" i="8"/>
  <c r="F39" i="8"/>
  <c r="E39" i="8"/>
  <c r="J39" i="8"/>
  <c r="D39" i="8"/>
  <c r="C39" i="8"/>
  <c r="B39" i="8"/>
  <c r="AE38" i="8"/>
  <c r="A38" i="8"/>
  <c r="AE36" i="8"/>
  <c r="A36" i="8"/>
  <c r="G26" i="8"/>
  <c r="K22" i="8"/>
  <c r="K21" i="8"/>
  <c r="K20" i="8"/>
  <c r="K19" i="8"/>
  <c r="K16" i="8"/>
  <c r="AD17" i="8"/>
  <c r="C17" i="8"/>
  <c r="K14" i="8"/>
  <c r="AD13" i="8"/>
  <c r="K12" i="8"/>
  <c r="C13" i="8"/>
  <c r="AD11" i="8"/>
  <c r="K10" i="8"/>
  <c r="C11" i="8"/>
  <c r="AD9" i="8"/>
  <c r="K8" i="8"/>
  <c r="C9" i="8"/>
  <c r="A1" i="8"/>
  <c r="H503" i="7"/>
  <c r="H499" i="7"/>
  <c r="C503" i="7"/>
  <c r="C499" i="7"/>
  <c r="C493" i="7"/>
  <c r="C492" i="7"/>
  <c r="C491" i="7"/>
  <c r="C490" i="7"/>
  <c r="C489" i="7"/>
  <c r="C488" i="7"/>
  <c r="C483" i="7"/>
  <c r="C482" i="7"/>
  <c r="C481" i="7"/>
  <c r="C480" i="7"/>
  <c r="C479" i="7"/>
  <c r="C478" i="7"/>
  <c r="Z474" i="7"/>
  <c r="Y474" i="7"/>
  <c r="X474" i="7"/>
  <c r="G473" i="7"/>
  <c r="E473" i="7"/>
  <c r="J472" i="7"/>
  <c r="G472" i="7"/>
  <c r="F472" i="7"/>
  <c r="F471" i="7"/>
  <c r="E471" i="7"/>
  <c r="D471" i="7"/>
  <c r="I471" i="7"/>
  <c r="C471" i="7"/>
  <c r="B471" i="7"/>
  <c r="A471" i="7"/>
  <c r="Z470" i="7"/>
  <c r="Y470" i="7"/>
  <c r="X470" i="7"/>
  <c r="G469" i="7"/>
  <c r="E469" i="7"/>
  <c r="J468" i="7"/>
  <c r="G468" i="7"/>
  <c r="F468" i="7"/>
  <c r="F467" i="7"/>
  <c r="E467" i="7"/>
  <c r="D467" i="7"/>
  <c r="I467" i="7"/>
  <c r="C467" i="7"/>
  <c r="B467" i="7"/>
  <c r="A467" i="7"/>
  <c r="Z466" i="7"/>
  <c r="Y466" i="7"/>
  <c r="X466" i="7"/>
  <c r="J465" i="7"/>
  <c r="G465" i="7"/>
  <c r="F465" i="7"/>
  <c r="F464" i="7"/>
  <c r="E464" i="7"/>
  <c r="D464" i="7"/>
  <c r="I464" i="7"/>
  <c r="C464" i="7"/>
  <c r="B464" i="7"/>
  <c r="A464" i="7"/>
  <c r="Z463" i="7"/>
  <c r="Y463" i="7"/>
  <c r="X463" i="7"/>
  <c r="J462" i="7"/>
  <c r="G462" i="7"/>
  <c r="F462" i="7"/>
  <c r="F461" i="7"/>
  <c r="E461" i="7"/>
  <c r="D461" i="7"/>
  <c r="I461" i="7"/>
  <c r="C461" i="7"/>
  <c r="B461" i="7"/>
  <c r="A461" i="7"/>
  <c r="Z460" i="7"/>
  <c r="Y460" i="7"/>
  <c r="X460" i="7"/>
  <c r="J459" i="7"/>
  <c r="G459" i="7"/>
  <c r="F459" i="7"/>
  <c r="F458" i="7"/>
  <c r="E458" i="7"/>
  <c r="D458" i="7"/>
  <c r="I458" i="7"/>
  <c r="C458" i="7"/>
  <c r="B458" i="7"/>
  <c r="A458" i="7"/>
  <c r="Z457" i="7"/>
  <c r="Y457" i="7"/>
  <c r="X457" i="7"/>
  <c r="J456" i="7"/>
  <c r="G456" i="7"/>
  <c r="F456" i="7"/>
  <c r="F455" i="7"/>
  <c r="E455" i="7"/>
  <c r="D455" i="7"/>
  <c r="I455" i="7"/>
  <c r="C455" i="7"/>
  <c r="B455" i="7"/>
  <c r="A455" i="7"/>
  <c r="Z454" i="7"/>
  <c r="Y454" i="7"/>
  <c r="X454" i="7"/>
  <c r="J453" i="7"/>
  <c r="G453" i="7"/>
  <c r="F453" i="7"/>
  <c r="F452" i="7"/>
  <c r="E452" i="7"/>
  <c r="D452" i="7"/>
  <c r="I452" i="7"/>
  <c r="C452" i="7"/>
  <c r="B452" i="7"/>
  <c r="A452" i="7"/>
  <c r="Z451" i="7"/>
  <c r="Y451" i="7"/>
  <c r="X451" i="7"/>
  <c r="J450" i="7"/>
  <c r="G450" i="7"/>
  <c r="F450" i="7"/>
  <c r="F449" i="7"/>
  <c r="E449" i="7"/>
  <c r="D449" i="7"/>
  <c r="I449" i="7"/>
  <c r="C449" i="7"/>
  <c r="B449" i="7"/>
  <c r="A449" i="7"/>
  <c r="Z448" i="7"/>
  <c r="Y448" i="7"/>
  <c r="W448" i="7"/>
  <c r="F447" i="7"/>
  <c r="D447" i="7"/>
  <c r="C447" i="7"/>
  <c r="B447" i="7"/>
  <c r="F446" i="7"/>
  <c r="D446" i="7"/>
  <c r="C446" i="7"/>
  <c r="B446" i="7"/>
  <c r="F445" i="7"/>
  <c r="D445" i="7"/>
  <c r="C445" i="7"/>
  <c r="B445" i="7"/>
  <c r="F444" i="7"/>
  <c r="D444" i="7"/>
  <c r="C444" i="7"/>
  <c r="B444" i="7"/>
  <c r="F443" i="7"/>
  <c r="D443" i="7"/>
  <c r="C443" i="7"/>
  <c r="B443" i="7"/>
  <c r="F442" i="7"/>
  <c r="D442" i="7"/>
  <c r="C442" i="7"/>
  <c r="B442" i="7"/>
  <c r="G440" i="7"/>
  <c r="E440" i="7"/>
  <c r="J439" i="7"/>
  <c r="E439" i="7"/>
  <c r="J438" i="7"/>
  <c r="E438" i="7"/>
  <c r="J437" i="7"/>
  <c r="G437" i="7"/>
  <c r="F437" i="7"/>
  <c r="J436" i="7"/>
  <c r="G436" i="7"/>
  <c r="F436" i="7"/>
  <c r="J435" i="7"/>
  <c r="G435" i="7"/>
  <c r="F435" i="7"/>
  <c r="F433" i="7"/>
  <c r="D433" i="7"/>
  <c r="I433" i="7"/>
  <c r="C433" i="7"/>
  <c r="B433" i="7"/>
  <c r="A433" i="7"/>
  <c r="Z432" i="7"/>
  <c r="Y432" i="7"/>
  <c r="X432" i="7"/>
  <c r="J431" i="7"/>
  <c r="G431" i="7"/>
  <c r="F431" i="7"/>
  <c r="F430" i="7"/>
  <c r="E430" i="7"/>
  <c r="D430" i="7"/>
  <c r="I430" i="7"/>
  <c r="C430" i="7"/>
  <c r="B430" i="7"/>
  <c r="A430" i="7"/>
  <c r="Z429" i="7"/>
  <c r="Y429" i="7"/>
  <c r="W429" i="7"/>
  <c r="F428" i="7"/>
  <c r="D428" i="7"/>
  <c r="C428" i="7"/>
  <c r="B428" i="7"/>
  <c r="F427" i="7"/>
  <c r="D427" i="7"/>
  <c r="C427" i="7"/>
  <c r="B427" i="7"/>
  <c r="F426" i="7"/>
  <c r="D426" i="7"/>
  <c r="C426" i="7"/>
  <c r="B426" i="7"/>
  <c r="G424" i="7"/>
  <c r="E424" i="7"/>
  <c r="J423" i="7"/>
  <c r="E423" i="7"/>
  <c r="J422" i="7"/>
  <c r="E422" i="7"/>
  <c r="J421" i="7"/>
  <c r="G421" i="7"/>
  <c r="F421" i="7"/>
  <c r="J420" i="7"/>
  <c r="G420" i="7"/>
  <c r="F420" i="7"/>
  <c r="J419" i="7"/>
  <c r="G419" i="7"/>
  <c r="F419" i="7"/>
  <c r="F417" i="7"/>
  <c r="D417" i="7"/>
  <c r="I417" i="7"/>
  <c r="C417" i="7"/>
  <c r="B417" i="7"/>
  <c r="A417" i="7"/>
  <c r="Z416" i="7"/>
  <c r="Y416" i="7"/>
  <c r="X416" i="7"/>
  <c r="J415" i="7"/>
  <c r="G415" i="7"/>
  <c r="F415" i="7"/>
  <c r="F414" i="7"/>
  <c r="E414" i="7"/>
  <c r="D414" i="7"/>
  <c r="I414" i="7"/>
  <c r="C414" i="7"/>
  <c r="B414" i="7"/>
  <c r="A414" i="7"/>
  <c r="Z413" i="7"/>
  <c r="Y413" i="7"/>
  <c r="X413" i="7"/>
  <c r="J412" i="7"/>
  <c r="G412" i="7"/>
  <c r="F412" i="7"/>
  <c r="F411" i="7"/>
  <c r="E411" i="7"/>
  <c r="D411" i="7"/>
  <c r="I411" i="7"/>
  <c r="C411" i="7"/>
  <c r="B411" i="7"/>
  <c r="A411" i="7"/>
  <c r="Z410" i="7"/>
  <c r="Y410" i="7"/>
  <c r="W410" i="7"/>
  <c r="F409" i="7"/>
  <c r="D409" i="7"/>
  <c r="C409" i="7"/>
  <c r="B409" i="7"/>
  <c r="F408" i="7"/>
  <c r="D408" i="7"/>
  <c r="C408" i="7"/>
  <c r="B408" i="7"/>
  <c r="F407" i="7"/>
  <c r="D407" i="7"/>
  <c r="C407" i="7"/>
  <c r="B407" i="7"/>
  <c r="G405" i="7"/>
  <c r="E405" i="7"/>
  <c r="J404" i="7"/>
  <c r="E404" i="7"/>
  <c r="J403" i="7"/>
  <c r="E403" i="7"/>
  <c r="J402" i="7"/>
  <c r="G402" i="7"/>
  <c r="F402" i="7"/>
  <c r="J401" i="7"/>
  <c r="G401" i="7"/>
  <c r="F401" i="7"/>
  <c r="J400" i="7"/>
  <c r="G400" i="7"/>
  <c r="F400" i="7"/>
  <c r="F398" i="7"/>
  <c r="D398" i="7"/>
  <c r="I398" i="7"/>
  <c r="C398" i="7"/>
  <c r="B398" i="7"/>
  <c r="A398" i="7"/>
  <c r="Z397" i="7"/>
  <c r="Y397" i="7"/>
  <c r="X397" i="7"/>
  <c r="J396" i="7"/>
  <c r="G396" i="7"/>
  <c r="F396" i="7"/>
  <c r="F395" i="7"/>
  <c r="E395" i="7"/>
  <c r="D395" i="7"/>
  <c r="I395" i="7"/>
  <c r="C395" i="7"/>
  <c r="B395" i="7"/>
  <c r="A395" i="7"/>
  <c r="Z394" i="7"/>
  <c r="Y394" i="7"/>
  <c r="W394" i="7"/>
  <c r="F393" i="7"/>
  <c r="D393" i="7"/>
  <c r="C393" i="7"/>
  <c r="B393" i="7"/>
  <c r="F392" i="7"/>
  <c r="D392" i="7"/>
  <c r="C392" i="7"/>
  <c r="B392" i="7"/>
  <c r="F391" i="7"/>
  <c r="D391" i="7"/>
  <c r="C391" i="7"/>
  <c r="B391" i="7"/>
  <c r="F390" i="7"/>
  <c r="D390" i="7"/>
  <c r="C390" i="7"/>
  <c r="B390" i="7"/>
  <c r="G388" i="7"/>
  <c r="E388" i="7"/>
  <c r="J387" i="7"/>
  <c r="E387" i="7"/>
  <c r="J386" i="7"/>
  <c r="E386" i="7"/>
  <c r="J385" i="7"/>
  <c r="G385" i="7"/>
  <c r="F385" i="7"/>
  <c r="J384" i="7"/>
  <c r="G384" i="7"/>
  <c r="F384" i="7"/>
  <c r="J383" i="7"/>
  <c r="G383" i="7"/>
  <c r="F383" i="7"/>
  <c r="F381" i="7"/>
  <c r="D381" i="7"/>
  <c r="I381" i="7"/>
  <c r="C381" i="7"/>
  <c r="B381" i="7"/>
  <c r="A381" i="7"/>
  <c r="Z380" i="7"/>
  <c r="Y380" i="7"/>
  <c r="X380" i="7"/>
  <c r="J379" i="7"/>
  <c r="G379" i="7"/>
  <c r="F379" i="7"/>
  <c r="F378" i="7"/>
  <c r="E378" i="7"/>
  <c r="D378" i="7"/>
  <c r="I378" i="7"/>
  <c r="C378" i="7"/>
  <c r="B378" i="7"/>
  <c r="A378" i="7"/>
  <c r="Z377" i="7"/>
  <c r="Y377" i="7"/>
  <c r="W377" i="7"/>
  <c r="F376" i="7"/>
  <c r="D376" i="7"/>
  <c r="C376" i="7"/>
  <c r="B376" i="7"/>
  <c r="F375" i="7"/>
  <c r="D375" i="7"/>
  <c r="C375" i="7"/>
  <c r="B375" i="7"/>
  <c r="F374" i="7"/>
  <c r="D374" i="7"/>
  <c r="C374" i="7"/>
  <c r="B374" i="7"/>
  <c r="F373" i="7"/>
  <c r="D373" i="7"/>
  <c r="C373" i="7"/>
  <c r="B373" i="7"/>
  <c r="F372" i="7"/>
  <c r="D372" i="7"/>
  <c r="C372" i="7"/>
  <c r="B372" i="7"/>
  <c r="G370" i="7"/>
  <c r="E370" i="7"/>
  <c r="J369" i="7"/>
  <c r="E369" i="7"/>
  <c r="J368" i="7"/>
  <c r="E368" i="7"/>
  <c r="J367" i="7"/>
  <c r="G367" i="7"/>
  <c r="F367" i="7"/>
  <c r="J366" i="7"/>
  <c r="G366" i="7"/>
  <c r="F366" i="7"/>
  <c r="F365" i="7"/>
  <c r="E365" i="7"/>
  <c r="D365" i="7"/>
  <c r="I365" i="7"/>
  <c r="C365" i="7"/>
  <c r="B365" i="7"/>
  <c r="A365" i="7"/>
  <c r="Z364" i="7"/>
  <c r="Y364" i="7"/>
  <c r="X364" i="7"/>
  <c r="J363" i="7"/>
  <c r="G363" i="7"/>
  <c r="F363" i="7"/>
  <c r="F362" i="7"/>
  <c r="E362" i="7"/>
  <c r="D362" i="7"/>
  <c r="I362" i="7"/>
  <c r="C362" i="7"/>
  <c r="B362" i="7"/>
  <c r="A362" i="7"/>
  <c r="Z361" i="7"/>
  <c r="Y361" i="7"/>
  <c r="W361" i="7"/>
  <c r="F360" i="7"/>
  <c r="D360" i="7"/>
  <c r="C360" i="7"/>
  <c r="B360" i="7"/>
  <c r="G358" i="7"/>
  <c r="E358" i="7"/>
  <c r="J357" i="7"/>
  <c r="E357" i="7"/>
  <c r="J356" i="7"/>
  <c r="E356" i="7"/>
  <c r="J355" i="7"/>
  <c r="G355" i="7"/>
  <c r="F355" i="7"/>
  <c r="J354" i="7"/>
  <c r="G354" i="7"/>
  <c r="F354" i="7"/>
  <c r="J353" i="7"/>
  <c r="G353" i="7"/>
  <c r="F353" i="7"/>
  <c r="F352" i="7"/>
  <c r="E352" i="7"/>
  <c r="D352" i="7"/>
  <c r="I352" i="7"/>
  <c r="C352" i="7"/>
  <c r="B352" i="7"/>
  <c r="A352" i="7"/>
  <c r="Z351" i="7"/>
  <c r="Y351" i="7"/>
  <c r="X351" i="7"/>
  <c r="J350" i="7"/>
  <c r="G350" i="7"/>
  <c r="F350" i="7"/>
  <c r="F349" i="7"/>
  <c r="E349" i="7"/>
  <c r="D349" i="7"/>
  <c r="I349" i="7"/>
  <c r="C349" i="7"/>
  <c r="B349" i="7"/>
  <c r="A349" i="7"/>
  <c r="Z348" i="7"/>
  <c r="Y348" i="7"/>
  <c r="X348" i="7"/>
  <c r="J347" i="7"/>
  <c r="G347" i="7"/>
  <c r="F347" i="7"/>
  <c r="F346" i="7"/>
  <c r="E346" i="7"/>
  <c r="D346" i="7"/>
  <c r="I346" i="7"/>
  <c r="C346" i="7"/>
  <c r="B346" i="7"/>
  <c r="A346" i="7"/>
  <c r="Z345" i="7"/>
  <c r="Y345" i="7"/>
  <c r="X345" i="7"/>
  <c r="J344" i="7"/>
  <c r="G344" i="7"/>
  <c r="F344" i="7"/>
  <c r="F343" i="7"/>
  <c r="E343" i="7"/>
  <c r="D343" i="7"/>
  <c r="I343" i="7"/>
  <c r="C343" i="7"/>
  <c r="B343" i="7"/>
  <c r="A343" i="7"/>
  <c r="Z342" i="7"/>
  <c r="Y342" i="7"/>
  <c r="X342" i="7"/>
  <c r="J341" i="7"/>
  <c r="G341" i="7"/>
  <c r="F341" i="7"/>
  <c r="J340" i="7"/>
  <c r="G340" i="7"/>
  <c r="F340" i="7"/>
  <c r="F339" i="7"/>
  <c r="E339" i="7"/>
  <c r="D339" i="7"/>
  <c r="I339" i="7"/>
  <c r="C339" i="7"/>
  <c r="B339" i="7"/>
  <c r="A339" i="7"/>
  <c r="Z338" i="7"/>
  <c r="Y338" i="7"/>
  <c r="W338" i="7"/>
  <c r="F337" i="7"/>
  <c r="D337" i="7"/>
  <c r="C337" i="7"/>
  <c r="B337" i="7"/>
  <c r="F336" i="7"/>
  <c r="D336" i="7"/>
  <c r="C336" i="7"/>
  <c r="B336" i="7"/>
  <c r="G334" i="7"/>
  <c r="E334" i="7"/>
  <c r="J333" i="7"/>
  <c r="E333" i="7"/>
  <c r="J332" i="7"/>
  <c r="E332" i="7"/>
  <c r="J331" i="7"/>
  <c r="G331" i="7"/>
  <c r="F331" i="7"/>
  <c r="J330" i="7"/>
  <c r="G330" i="7"/>
  <c r="F330" i="7"/>
  <c r="F329" i="7"/>
  <c r="E329" i="7"/>
  <c r="D329" i="7"/>
  <c r="I329" i="7"/>
  <c r="A329" i="7"/>
  <c r="AE328" i="7"/>
  <c r="A328" i="7"/>
  <c r="C325" i="7"/>
  <c r="C324" i="7"/>
  <c r="C323" i="7"/>
  <c r="C322" i="7"/>
  <c r="C321" i="7"/>
  <c r="C320" i="7"/>
  <c r="Z316" i="7"/>
  <c r="Y316" i="7"/>
  <c r="W316" i="7"/>
  <c r="F315" i="7"/>
  <c r="D315" i="7"/>
  <c r="C315" i="7"/>
  <c r="B315" i="7"/>
  <c r="F314" i="7"/>
  <c r="D314" i="7"/>
  <c r="C314" i="7"/>
  <c r="B314" i="7"/>
  <c r="F313" i="7"/>
  <c r="D313" i="7"/>
  <c r="C313" i="7"/>
  <c r="B313" i="7"/>
  <c r="G311" i="7"/>
  <c r="E311" i="7"/>
  <c r="J310" i="7"/>
  <c r="E310" i="7"/>
  <c r="J309" i="7"/>
  <c r="E309" i="7"/>
  <c r="J308" i="7"/>
  <c r="G308" i="7"/>
  <c r="F308" i="7"/>
  <c r="J307" i="7"/>
  <c r="G307" i="7"/>
  <c r="F307" i="7"/>
  <c r="J306" i="7"/>
  <c r="G306" i="7"/>
  <c r="F306" i="7"/>
  <c r="F304" i="7"/>
  <c r="D304" i="7"/>
  <c r="I304" i="7"/>
  <c r="A304" i="7"/>
  <c r="Z303" i="7"/>
  <c r="Y303" i="7"/>
  <c r="W303" i="7"/>
  <c r="F302" i="7"/>
  <c r="D302" i="7"/>
  <c r="C302" i="7"/>
  <c r="B302" i="7"/>
  <c r="F301" i="7"/>
  <c r="D301" i="7"/>
  <c r="C301" i="7"/>
  <c r="B301" i="7"/>
  <c r="G299" i="7"/>
  <c r="E299" i="7"/>
  <c r="J298" i="7"/>
  <c r="E298" i="7"/>
  <c r="J297" i="7"/>
  <c r="E297" i="7"/>
  <c r="J296" i="7"/>
  <c r="G296" i="7"/>
  <c r="F296" i="7"/>
  <c r="J295" i="7"/>
  <c r="G295" i="7"/>
  <c r="F295" i="7"/>
  <c r="F294" i="7"/>
  <c r="E294" i="7"/>
  <c r="D294" i="7"/>
  <c r="I294" i="7"/>
  <c r="A294" i="7"/>
  <c r="Z293" i="7"/>
  <c r="Y293" i="7"/>
  <c r="X293" i="7"/>
  <c r="J292" i="7"/>
  <c r="G292" i="7"/>
  <c r="F292" i="7"/>
  <c r="J291" i="7"/>
  <c r="G291" i="7"/>
  <c r="F291" i="7"/>
  <c r="F290" i="7"/>
  <c r="E290" i="7"/>
  <c r="D290" i="7"/>
  <c r="I290" i="7"/>
  <c r="C290" i="7"/>
  <c r="B290" i="7"/>
  <c r="A290" i="7"/>
  <c r="AE289" i="7"/>
  <c r="A289" i="7"/>
  <c r="C286" i="7"/>
  <c r="C285" i="7"/>
  <c r="C284" i="7"/>
  <c r="C283" i="7"/>
  <c r="C282" i="7"/>
  <c r="C281" i="7"/>
  <c r="Z277" i="7"/>
  <c r="Y277" i="7"/>
  <c r="X277" i="7"/>
  <c r="G276" i="7"/>
  <c r="E276" i="7"/>
  <c r="J275" i="7"/>
  <c r="G275" i="7"/>
  <c r="F275" i="7"/>
  <c r="F274" i="7"/>
  <c r="E274" i="7"/>
  <c r="D274" i="7"/>
  <c r="I274" i="7"/>
  <c r="C274" i="7"/>
  <c r="B274" i="7"/>
  <c r="A274" i="7"/>
  <c r="AE273" i="7"/>
  <c r="A273" i="7"/>
  <c r="C270" i="7"/>
  <c r="C269" i="7"/>
  <c r="C268" i="7"/>
  <c r="C267" i="7"/>
  <c r="C266" i="7"/>
  <c r="C265" i="7"/>
  <c r="Z261" i="7"/>
  <c r="Y261" i="7"/>
  <c r="X261" i="7"/>
  <c r="J260" i="7"/>
  <c r="G260" i="7"/>
  <c r="F260" i="7"/>
  <c r="F259" i="7"/>
  <c r="E259" i="7"/>
  <c r="D259" i="7"/>
  <c r="I259" i="7"/>
  <c r="C259" i="7"/>
  <c r="B259" i="7"/>
  <c r="A259" i="7"/>
  <c r="Z258" i="7"/>
  <c r="Y258" i="7"/>
  <c r="X258" i="7"/>
  <c r="J257" i="7"/>
  <c r="G257" i="7"/>
  <c r="F257" i="7"/>
  <c r="F256" i="7"/>
  <c r="E256" i="7"/>
  <c r="D256" i="7"/>
  <c r="I256" i="7"/>
  <c r="C256" i="7"/>
  <c r="B256" i="7"/>
  <c r="A256" i="7"/>
  <c r="Z255" i="7"/>
  <c r="Y255" i="7"/>
  <c r="X255" i="7"/>
  <c r="J254" i="7"/>
  <c r="G254" i="7"/>
  <c r="F254" i="7"/>
  <c r="F253" i="7"/>
  <c r="E253" i="7"/>
  <c r="D253" i="7"/>
  <c r="I253" i="7"/>
  <c r="C253" i="7"/>
  <c r="B253" i="7"/>
  <c r="A253" i="7"/>
  <c r="Z252" i="7"/>
  <c r="Y252" i="7"/>
  <c r="X252" i="7"/>
  <c r="J251" i="7"/>
  <c r="G251" i="7"/>
  <c r="F251" i="7"/>
  <c r="F250" i="7"/>
  <c r="E250" i="7"/>
  <c r="D250" i="7"/>
  <c r="I250" i="7"/>
  <c r="C250" i="7"/>
  <c r="B250" i="7"/>
  <c r="A250" i="7"/>
  <c r="Z249" i="7"/>
  <c r="Y249" i="7"/>
  <c r="X249" i="7"/>
  <c r="J248" i="7"/>
  <c r="G248" i="7"/>
  <c r="F248" i="7"/>
  <c r="F247" i="7"/>
  <c r="E247" i="7"/>
  <c r="D247" i="7"/>
  <c r="I247" i="7"/>
  <c r="C247" i="7"/>
  <c r="B247" i="7"/>
  <c r="A247" i="7"/>
  <c r="Z246" i="7"/>
  <c r="Y246" i="7"/>
  <c r="X246" i="7"/>
  <c r="J245" i="7"/>
  <c r="G245" i="7"/>
  <c r="F245" i="7"/>
  <c r="F244" i="7"/>
  <c r="E244" i="7"/>
  <c r="D244" i="7"/>
  <c r="I244" i="7"/>
  <c r="C244" i="7"/>
  <c r="B244" i="7"/>
  <c r="A244" i="7"/>
  <c r="Z243" i="7"/>
  <c r="Y243" i="7"/>
  <c r="W243" i="7"/>
  <c r="F242" i="7"/>
  <c r="D242" i="7"/>
  <c r="C242" i="7"/>
  <c r="B242" i="7"/>
  <c r="F241" i="7"/>
  <c r="D241" i="7"/>
  <c r="C241" i="7"/>
  <c r="B241" i="7"/>
  <c r="F240" i="7"/>
  <c r="D240" i="7"/>
  <c r="C240" i="7"/>
  <c r="B240" i="7"/>
  <c r="F239" i="7"/>
  <c r="D239" i="7"/>
  <c r="C239" i="7"/>
  <c r="B239" i="7"/>
  <c r="F238" i="7"/>
  <c r="D238" i="7"/>
  <c r="C238" i="7"/>
  <c r="B238" i="7"/>
  <c r="F237" i="7"/>
  <c r="D237" i="7"/>
  <c r="C237" i="7"/>
  <c r="B237" i="7"/>
  <c r="F236" i="7"/>
  <c r="D236" i="7"/>
  <c r="C236" i="7"/>
  <c r="B236" i="7"/>
  <c r="G234" i="7"/>
  <c r="E234" i="7"/>
  <c r="J233" i="7"/>
  <c r="E233" i="7"/>
  <c r="J232" i="7"/>
  <c r="E232" i="7"/>
  <c r="J231" i="7"/>
  <c r="G231" i="7"/>
  <c r="F231" i="7"/>
  <c r="J230" i="7"/>
  <c r="G230" i="7"/>
  <c r="F230" i="7"/>
  <c r="F229" i="7"/>
  <c r="E229" i="7"/>
  <c r="D229" i="7"/>
  <c r="I229" i="7"/>
  <c r="C229" i="7"/>
  <c r="B229" i="7"/>
  <c r="A229" i="7"/>
  <c r="Z228" i="7"/>
  <c r="Y228" i="7"/>
  <c r="X228" i="7"/>
  <c r="J227" i="7"/>
  <c r="G227" i="7"/>
  <c r="F227" i="7"/>
  <c r="F226" i="7"/>
  <c r="E226" i="7"/>
  <c r="D226" i="7"/>
  <c r="I226" i="7"/>
  <c r="C226" i="7"/>
  <c r="B226" i="7"/>
  <c r="A226" i="7"/>
  <c r="Z225" i="7"/>
  <c r="Y225" i="7"/>
  <c r="X225" i="7"/>
  <c r="J224" i="7"/>
  <c r="G224" i="7"/>
  <c r="F224" i="7"/>
  <c r="F223" i="7"/>
  <c r="E223" i="7"/>
  <c r="D223" i="7"/>
  <c r="I223" i="7"/>
  <c r="C223" i="7"/>
  <c r="B223" i="7"/>
  <c r="A223" i="7"/>
  <c r="Z222" i="7"/>
  <c r="Y222" i="7"/>
  <c r="X222" i="7"/>
  <c r="J221" i="7"/>
  <c r="G221" i="7"/>
  <c r="F221" i="7"/>
  <c r="F220" i="7"/>
  <c r="E220" i="7"/>
  <c r="D220" i="7"/>
  <c r="I220" i="7"/>
  <c r="C220" i="7"/>
  <c r="B220" i="7"/>
  <c r="A220" i="7"/>
  <c r="Z219" i="7"/>
  <c r="Y219" i="7"/>
  <c r="X219" i="7"/>
  <c r="J218" i="7"/>
  <c r="G218" i="7"/>
  <c r="F218" i="7"/>
  <c r="F217" i="7"/>
  <c r="E217" i="7"/>
  <c r="D217" i="7"/>
  <c r="I217" i="7"/>
  <c r="C217" i="7"/>
  <c r="B217" i="7"/>
  <c r="A217" i="7"/>
  <c r="Z216" i="7"/>
  <c r="Y216" i="7"/>
  <c r="X216" i="7"/>
  <c r="J215" i="7"/>
  <c r="G215" i="7"/>
  <c r="F215" i="7"/>
  <c r="F214" i="7"/>
  <c r="E214" i="7"/>
  <c r="D214" i="7"/>
  <c r="I214" i="7"/>
  <c r="C214" i="7"/>
  <c r="B214" i="7"/>
  <c r="A214" i="7"/>
  <c r="Z213" i="7"/>
  <c r="Y213" i="7"/>
  <c r="W213" i="7"/>
  <c r="F212" i="7"/>
  <c r="D212" i="7"/>
  <c r="C212" i="7"/>
  <c r="B212" i="7"/>
  <c r="F211" i="7"/>
  <c r="D211" i="7"/>
  <c r="C211" i="7"/>
  <c r="B211" i="7"/>
  <c r="F210" i="7"/>
  <c r="D210" i="7"/>
  <c r="C210" i="7"/>
  <c r="B210" i="7"/>
  <c r="F209" i="7"/>
  <c r="D209" i="7"/>
  <c r="C209" i="7"/>
  <c r="B209" i="7"/>
  <c r="F208" i="7"/>
  <c r="D208" i="7"/>
  <c r="C208" i="7"/>
  <c r="B208" i="7"/>
  <c r="F207" i="7"/>
  <c r="D207" i="7"/>
  <c r="C207" i="7"/>
  <c r="B207" i="7"/>
  <c r="G205" i="7"/>
  <c r="E205" i="7"/>
  <c r="J204" i="7"/>
  <c r="E204" i="7"/>
  <c r="J203" i="7"/>
  <c r="E203" i="7"/>
  <c r="J202" i="7"/>
  <c r="G202" i="7"/>
  <c r="F202" i="7"/>
  <c r="J201" i="7"/>
  <c r="G201" i="7"/>
  <c r="F201" i="7"/>
  <c r="J200" i="7"/>
  <c r="G200" i="7"/>
  <c r="F200" i="7"/>
  <c r="F198" i="7"/>
  <c r="D198" i="7"/>
  <c r="I198" i="7"/>
  <c r="C198" i="7"/>
  <c r="B198" i="7"/>
  <c r="A198" i="7"/>
  <c r="Z197" i="7"/>
  <c r="Y197" i="7"/>
  <c r="X197" i="7"/>
  <c r="J196" i="7"/>
  <c r="G196" i="7"/>
  <c r="F196" i="7"/>
  <c r="F195" i="7"/>
  <c r="E195" i="7"/>
  <c r="D195" i="7"/>
  <c r="I195" i="7"/>
  <c r="C195" i="7"/>
  <c r="B195" i="7"/>
  <c r="A195" i="7"/>
  <c r="Z194" i="7"/>
  <c r="Y194" i="7"/>
  <c r="X194" i="7"/>
  <c r="J193" i="7"/>
  <c r="G193" i="7"/>
  <c r="F193" i="7"/>
  <c r="F192" i="7"/>
  <c r="E192" i="7"/>
  <c r="D192" i="7"/>
  <c r="I192" i="7"/>
  <c r="C192" i="7"/>
  <c r="B192" i="7"/>
  <c r="A192" i="7"/>
  <c r="Z191" i="7"/>
  <c r="Y191" i="7"/>
  <c r="X191" i="7"/>
  <c r="J190" i="7"/>
  <c r="G190" i="7"/>
  <c r="F190" i="7"/>
  <c r="F189" i="7"/>
  <c r="E189" i="7"/>
  <c r="D189" i="7"/>
  <c r="I189" i="7"/>
  <c r="C189" i="7"/>
  <c r="B189" i="7"/>
  <c r="A189" i="7"/>
  <c r="Z188" i="7"/>
  <c r="Y188" i="7"/>
  <c r="X188" i="7"/>
  <c r="J187" i="7"/>
  <c r="G187" i="7"/>
  <c r="F187" i="7"/>
  <c r="F186" i="7"/>
  <c r="E186" i="7"/>
  <c r="D186" i="7"/>
  <c r="I186" i="7"/>
  <c r="C186" i="7"/>
  <c r="B186" i="7"/>
  <c r="A186" i="7"/>
  <c r="Z185" i="7"/>
  <c r="Y185" i="7"/>
  <c r="X185" i="7"/>
  <c r="J184" i="7"/>
  <c r="G184" i="7"/>
  <c r="F184" i="7"/>
  <c r="J183" i="7"/>
  <c r="G183" i="7"/>
  <c r="F183" i="7"/>
  <c r="F182" i="7"/>
  <c r="E182" i="7"/>
  <c r="D182" i="7"/>
  <c r="I182" i="7"/>
  <c r="C182" i="7"/>
  <c r="B182" i="7"/>
  <c r="A182" i="7"/>
  <c r="Z181" i="7"/>
  <c r="Y181" i="7"/>
  <c r="W181" i="7"/>
  <c r="F180" i="7"/>
  <c r="D180" i="7"/>
  <c r="C180" i="7"/>
  <c r="B180" i="7"/>
  <c r="G178" i="7"/>
  <c r="E178" i="7"/>
  <c r="J177" i="7"/>
  <c r="E177" i="7"/>
  <c r="J176" i="7"/>
  <c r="E176" i="7"/>
  <c r="J175" i="7"/>
  <c r="G175" i="7"/>
  <c r="F175" i="7"/>
  <c r="J174" i="7"/>
  <c r="G174" i="7"/>
  <c r="F174" i="7"/>
  <c r="J173" i="7"/>
  <c r="G173" i="7"/>
  <c r="F173" i="7"/>
  <c r="J172" i="7"/>
  <c r="G172" i="7"/>
  <c r="F172" i="7"/>
  <c r="F171" i="7"/>
  <c r="E171" i="7"/>
  <c r="D171" i="7"/>
  <c r="I171" i="7"/>
  <c r="C171" i="7"/>
  <c r="B171" i="7"/>
  <c r="A171" i="7"/>
  <c r="Z170" i="7"/>
  <c r="Y170" i="7"/>
  <c r="X170" i="7"/>
  <c r="J169" i="7"/>
  <c r="G169" i="7"/>
  <c r="F169" i="7"/>
  <c r="F168" i="7"/>
  <c r="E168" i="7"/>
  <c r="D168" i="7"/>
  <c r="I168" i="7"/>
  <c r="C168" i="7"/>
  <c r="B168" i="7"/>
  <c r="A168" i="7"/>
  <c r="Z167" i="7"/>
  <c r="Y167" i="7"/>
  <c r="X167" i="7"/>
  <c r="J166" i="7"/>
  <c r="G166" i="7"/>
  <c r="F166" i="7"/>
  <c r="F165" i="7"/>
  <c r="E165" i="7"/>
  <c r="D165" i="7"/>
  <c r="I165" i="7"/>
  <c r="C165" i="7"/>
  <c r="B165" i="7"/>
  <c r="A165" i="7"/>
  <c r="Z164" i="7"/>
  <c r="Y164" i="7"/>
  <c r="W164" i="7"/>
  <c r="F163" i="7"/>
  <c r="D163" i="7"/>
  <c r="C163" i="7"/>
  <c r="B163" i="7"/>
  <c r="F162" i="7"/>
  <c r="D162" i="7"/>
  <c r="C162" i="7"/>
  <c r="B162" i="7"/>
  <c r="F161" i="7"/>
  <c r="D161" i="7"/>
  <c r="C161" i="7"/>
  <c r="B161" i="7"/>
  <c r="G159" i="7"/>
  <c r="E159" i="7"/>
  <c r="J158" i="7"/>
  <c r="E158" i="7"/>
  <c r="J157" i="7"/>
  <c r="E157" i="7"/>
  <c r="J156" i="7"/>
  <c r="G156" i="7"/>
  <c r="F156" i="7"/>
  <c r="J155" i="7"/>
  <c r="G155" i="7"/>
  <c r="F155" i="7"/>
  <c r="J154" i="7"/>
  <c r="G154" i="7"/>
  <c r="F154" i="7"/>
  <c r="F152" i="7"/>
  <c r="D152" i="7"/>
  <c r="I152" i="7"/>
  <c r="C152" i="7"/>
  <c r="B152" i="7"/>
  <c r="A152" i="7"/>
  <c r="Z151" i="7"/>
  <c r="Y151" i="7"/>
  <c r="X151" i="7"/>
  <c r="J150" i="7"/>
  <c r="G150" i="7"/>
  <c r="F150" i="7"/>
  <c r="F149" i="7"/>
  <c r="E149" i="7"/>
  <c r="D149" i="7"/>
  <c r="I149" i="7"/>
  <c r="C149" i="7"/>
  <c r="B149" i="7"/>
  <c r="A149" i="7"/>
  <c r="Z148" i="7"/>
  <c r="Y148" i="7"/>
  <c r="X148" i="7"/>
  <c r="J147" i="7"/>
  <c r="G147" i="7"/>
  <c r="F147" i="7"/>
  <c r="F146" i="7"/>
  <c r="E146" i="7"/>
  <c r="D146" i="7"/>
  <c r="I146" i="7"/>
  <c r="C146" i="7"/>
  <c r="B146" i="7"/>
  <c r="A146" i="7"/>
  <c r="Z145" i="7"/>
  <c r="Y145" i="7"/>
  <c r="W145" i="7"/>
  <c r="F144" i="7"/>
  <c r="D144" i="7"/>
  <c r="C144" i="7"/>
  <c r="B144" i="7"/>
  <c r="F143" i="7"/>
  <c r="D143" i="7"/>
  <c r="C143" i="7"/>
  <c r="B143" i="7"/>
  <c r="F142" i="7"/>
  <c r="D142" i="7"/>
  <c r="C142" i="7"/>
  <c r="B142" i="7"/>
  <c r="G140" i="7"/>
  <c r="E140" i="7"/>
  <c r="J139" i="7"/>
  <c r="E139" i="7"/>
  <c r="J138" i="7"/>
  <c r="E138" i="7"/>
  <c r="J137" i="7"/>
  <c r="G137" i="7"/>
  <c r="F137" i="7"/>
  <c r="J136" i="7"/>
  <c r="G136" i="7"/>
  <c r="F136" i="7"/>
  <c r="J135" i="7"/>
  <c r="G135" i="7"/>
  <c r="F135" i="7"/>
  <c r="F133" i="7"/>
  <c r="D133" i="7"/>
  <c r="I133" i="7"/>
  <c r="C133" i="7"/>
  <c r="B133" i="7"/>
  <c r="A133" i="7"/>
  <c r="Z132" i="7"/>
  <c r="Y132" i="7"/>
  <c r="X132" i="7"/>
  <c r="J131" i="7"/>
  <c r="G131" i="7"/>
  <c r="F131" i="7"/>
  <c r="F130" i="7"/>
  <c r="E130" i="7"/>
  <c r="D130" i="7"/>
  <c r="I130" i="7"/>
  <c r="C130" i="7"/>
  <c r="B130" i="7"/>
  <c r="A130" i="7"/>
  <c r="Z129" i="7"/>
  <c r="Y129" i="7"/>
  <c r="X129" i="7"/>
  <c r="J128" i="7"/>
  <c r="G128" i="7"/>
  <c r="F128" i="7"/>
  <c r="F127" i="7"/>
  <c r="E127" i="7"/>
  <c r="D127" i="7"/>
  <c r="I127" i="7"/>
  <c r="C127" i="7"/>
  <c r="B127" i="7"/>
  <c r="A127" i="7"/>
  <c r="Z126" i="7"/>
  <c r="Y126" i="7"/>
  <c r="W126" i="7"/>
  <c r="F125" i="7"/>
  <c r="D125" i="7"/>
  <c r="C125" i="7"/>
  <c r="B125" i="7"/>
  <c r="F124" i="7"/>
  <c r="D124" i="7"/>
  <c r="C124" i="7"/>
  <c r="B124" i="7"/>
  <c r="F123" i="7"/>
  <c r="D123" i="7"/>
  <c r="C123" i="7"/>
  <c r="B123" i="7"/>
  <c r="F122" i="7"/>
  <c r="D122" i="7"/>
  <c r="C122" i="7"/>
  <c r="B122" i="7"/>
  <c r="G120" i="7"/>
  <c r="E120" i="7"/>
  <c r="J119" i="7"/>
  <c r="E119" i="7"/>
  <c r="J118" i="7"/>
  <c r="E118" i="7"/>
  <c r="J117" i="7"/>
  <c r="G117" i="7"/>
  <c r="F117" i="7"/>
  <c r="J116" i="7"/>
  <c r="G116" i="7"/>
  <c r="F116" i="7"/>
  <c r="J115" i="7"/>
  <c r="G115" i="7"/>
  <c r="F115" i="7"/>
  <c r="F113" i="7"/>
  <c r="D113" i="7"/>
  <c r="I113" i="7"/>
  <c r="C113" i="7"/>
  <c r="B113" i="7"/>
  <c r="A113" i="7"/>
  <c r="Z112" i="7"/>
  <c r="Y112" i="7"/>
  <c r="X112" i="7"/>
  <c r="J111" i="7"/>
  <c r="G111" i="7"/>
  <c r="F111" i="7"/>
  <c r="F110" i="7"/>
  <c r="E110" i="7"/>
  <c r="D110" i="7"/>
  <c r="I110" i="7"/>
  <c r="C110" i="7"/>
  <c r="B110" i="7"/>
  <c r="A110" i="7"/>
  <c r="Z109" i="7"/>
  <c r="Y109" i="7"/>
  <c r="W109" i="7"/>
  <c r="F108" i="7"/>
  <c r="D108" i="7"/>
  <c r="C108" i="7"/>
  <c r="B108" i="7"/>
  <c r="F107" i="7"/>
  <c r="D107" i="7"/>
  <c r="C107" i="7"/>
  <c r="B107" i="7"/>
  <c r="F106" i="7"/>
  <c r="D106" i="7"/>
  <c r="C106" i="7"/>
  <c r="B106" i="7"/>
  <c r="F105" i="7"/>
  <c r="D105" i="7"/>
  <c r="C105" i="7"/>
  <c r="B105" i="7"/>
  <c r="F104" i="7"/>
  <c r="D104" i="7"/>
  <c r="C104" i="7"/>
  <c r="B104" i="7"/>
  <c r="G102" i="7"/>
  <c r="E102" i="7"/>
  <c r="J101" i="7"/>
  <c r="E101" i="7"/>
  <c r="J100" i="7"/>
  <c r="E100" i="7"/>
  <c r="J99" i="7"/>
  <c r="G99" i="7"/>
  <c r="F99" i="7"/>
  <c r="J98" i="7"/>
  <c r="G98" i="7"/>
  <c r="F98" i="7"/>
  <c r="F97" i="7"/>
  <c r="E97" i="7"/>
  <c r="D97" i="7"/>
  <c r="I97" i="7"/>
  <c r="C97" i="7"/>
  <c r="B97" i="7"/>
  <c r="A97" i="7"/>
  <c r="Z96" i="7"/>
  <c r="Y96" i="7"/>
  <c r="X96" i="7"/>
  <c r="J95" i="7"/>
  <c r="G95" i="7"/>
  <c r="F95" i="7"/>
  <c r="F94" i="7"/>
  <c r="E94" i="7"/>
  <c r="D94" i="7"/>
  <c r="I94" i="7"/>
  <c r="C94" i="7"/>
  <c r="B94" i="7"/>
  <c r="A94" i="7"/>
  <c r="Z93" i="7"/>
  <c r="Y93" i="7"/>
  <c r="X93" i="7"/>
  <c r="J92" i="7"/>
  <c r="G92" i="7"/>
  <c r="F92" i="7"/>
  <c r="F91" i="7"/>
  <c r="E91" i="7"/>
  <c r="D91" i="7"/>
  <c r="I91" i="7"/>
  <c r="C91" i="7"/>
  <c r="B91" i="7"/>
  <c r="A91" i="7"/>
  <c r="Z90" i="7"/>
  <c r="Y90" i="7"/>
  <c r="X90" i="7"/>
  <c r="J89" i="7"/>
  <c r="G89" i="7"/>
  <c r="F89" i="7"/>
  <c r="F88" i="7"/>
  <c r="E88" i="7"/>
  <c r="D88" i="7"/>
  <c r="I88" i="7"/>
  <c r="C88" i="7"/>
  <c r="B88" i="7"/>
  <c r="A88" i="7"/>
  <c r="Z87" i="7"/>
  <c r="Y87" i="7"/>
  <c r="X87" i="7"/>
  <c r="J86" i="7"/>
  <c r="G86" i="7"/>
  <c r="F86" i="7"/>
  <c r="F85" i="7"/>
  <c r="E85" i="7"/>
  <c r="D85" i="7"/>
  <c r="I85" i="7"/>
  <c r="C85" i="7"/>
  <c r="B85" i="7"/>
  <c r="A85" i="7"/>
  <c r="Z84" i="7"/>
  <c r="Y84" i="7"/>
  <c r="X84" i="7"/>
  <c r="J83" i="7"/>
  <c r="G83" i="7"/>
  <c r="F83" i="7"/>
  <c r="F82" i="7"/>
  <c r="E82" i="7"/>
  <c r="D82" i="7"/>
  <c r="I82" i="7"/>
  <c r="C82" i="7"/>
  <c r="B82" i="7"/>
  <c r="A82" i="7"/>
  <c r="Z81" i="7"/>
  <c r="Y81" i="7"/>
  <c r="X81" i="7"/>
  <c r="J80" i="7"/>
  <c r="G80" i="7"/>
  <c r="F80" i="7"/>
  <c r="F79" i="7"/>
  <c r="E79" i="7"/>
  <c r="D79" i="7"/>
  <c r="I79" i="7"/>
  <c r="C79" i="7"/>
  <c r="B79" i="7"/>
  <c r="A79" i="7"/>
  <c r="Z78" i="7"/>
  <c r="Y78" i="7"/>
  <c r="W78" i="7"/>
  <c r="F77" i="7"/>
  <c r="D77" i="7"/>
  <c r="C77" i="7"/>
  <c r="B77" i="7"/>
  <c r="G75" i="7"/>
  <c r="E75" i="7"/>
  <c r="J74" i="7"/>
  <c r="E74" i="7"/>
  <c r="J73" i="7"/>
  <c r="E73" i="7"/>
  <c r="J72" i="7"/>
  <c r="G72" i="7"/>
  <c r="F72" i="7"/>
  <c r="J71" i="7"/>
  <c r="G71" i="7"/>
  <c r="F71" i="7"/>
  <c r="J70" i="7"/>
  <c r="G70" i="7"/>
  <c r="F70" i="7"/>
  <c r="F69" i="7"/>
  <c r="E69" i="7"/>
  <c r="D69" i="7"/>
  <c r="I69" i="7"/>
  <c r="C69" i="7"/>
  <c r="B69" i="7"/>
  <c r="A69" i="7"/>
  <c r="Z68" i="7"/>
  <c r="Y68" i="7"/>
  <c r="X68" i="7"/>
  <c r="J67" i="7"/>
  <c r="G67" i="7"/>
  <c r="F67" i="7"/>
  <c r="F66" i="7"/>
  <c r="E66" i="7"/>
  <c r="D66" i="7"/>
  <c r="I66" i="7"/>
  <c r="C66" i="7"/>
  <c r="B66" i="7"/>
  <c r="A66" i="7"/>
  <c r="Z65" i="7"/>
  <c r="Y65" i="7"/>
  <c r="X65" i="7"/>
  <c r="J64" i="7"/>
  <c r="G64" i="7"/>
  <c r="F64" i="7"/>
  <c r="F63" i="7"/>
  <c r="E63" i="7"/>
  <c r="D63" i="7"/>
  <c r="I63" i="7"/>
  <c r="C63" i="7"/>
  <c r="B63" i="7"/>
  <c r="A63" i="7"/>
  <c r="Z62" i="7"/>
  <c r="Y62" i="7"/>
  <c r="X62" i="7"/>
  <c r="J61" i="7"/>
  <c r="G61" i="7"/>
  <c r="F61" i="7"/>
  <c r="F60" i="7"/>
  <c r="E60" i="7"/>
  <c r="D60" i="7"/>
  <c r="I60" i="7"/>
  <c r="C60" i="7"/>
  <c r="B60" i="7"/>
  <c r="A60" i="7"/>
  <c r="Z59" i="7"/>
  <c r="Y59" i="7"/>
  <c r="X59" i="7"/>
  <c r="J58" i="7"/>
  <c r="G58" i="7"/>
  <c r="F58" i="7"/>
  <c r="F57" i="7"/>
  <c r="E57" i="7"/>
  <c r="D57" i="7"/>
  <c r="I57" i="7"/>
  <c r="C57" i="7"/>
  <c r="B57" i="7"/>
  <c r="A57" i="7"/>
  <c r="Z56" i="7"/>
  <c r="Y56" i="7"/>
  <c r="X56" i="7"/>
  <c r="J55" i="7"/>
  <c r="G55" i="7"/>
  <c r="F55" i="7"/>
  <c r="J54" i="7"/>
  <c r="G54" i="7"/>
  <c r="F54" i="7"/>
  <c r="F53" i="7"/>
  <c r="E53" i="7"/>
  <c r="D53" i="7"/>
  <c r="I53" i="7"/>
  <c r="C53" i="7"/>
  <c r="B53" i="7"/>
  <c r="A53" i="7"/>
  <c r="Z52" i="7"/>
  <c r="Y52" i="7"/>
  <c r="W52" i="7"/>
  <c r="F51" i="7"/>
  <c r="D51" i="7"/>
  <c r="C51" i="7"/>
  <c r="B51" i="7"/>
  <c r="F50" i="7"/>
  <c r="D50" i="7"/>
  <c r="C50" i="7"/>
  <c r="B50" i="7"/>
  <c r="G48" i="7"/>
  <c r="E48" i="7"/>
  <c r="J47" i="7"/>
  <c r="E47" i="7"/>
  <c r="J46" i="7"/>
  <c r="E46" i="7"/>
  <c r="J45" i="7"/>
  <c r="G45" i="7"/>
  <c r="F45" i="7"/>
  <c r="J44" i="7"/>
  <c r="G44" i="7"/>
  <c r="F44" i="7"/>
  <c r="F43" i="7"/>
  <c r="E43" i="7"/>
  <c r="D43" i="7"/>
  <c r="I43" i="7"/>
  <c r="A43" i="7"/>
  <c r="AE42" i="7"/>
  <c r="A42" i="7"/>
  <c r="AE40" i="7"/>
  <c r="A40" i="7"/>
  <c r="AE24" i="7"/>
  <c r="A24" i="7"/>
  <c r="AD21" i="7"/>
  <c r="AD19" i="7"/>
  <c r="H14" i="7"/>
  <c r="H7" i="7"/>
  <c r="B7" i="7"/>
  <c r="A2" i="7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1" i="3"/>
  <c r="Y1" i="3"/>
  <c r="CV1" i="3" s="1"/>
  <c r="CU1" i="3"/>
  <c r="CY1" i="3"/>
  <c r="CZ1" i="3"/>
  <c r="DB1" i="3" s="1"/>
  <c r="DA1" i="3"/>
  <c r="DC1" i="3"/>
  <c r="A2" i="3"/>
  <c r="Y2" i="3"/>
  <c r="CX2" i="3" s="1"/>
  <c r="CU2" i="3"/>
  <c r="CY2" i="3"/>
  <c r="CZ2" i="3"/>
  <c r="DB2" i="3" s="1"/>
  <c r="DA2" i="3"/>
  <c r="DC2" i="3"/>
  <c r="A3" i="3"/>
  <c r="Y3" i="3"/>
  <c r="CV3" i="3" s="1"/>
  <c r="CU3" i="3"/>
  <c r="CY3" i="3"/>
  <c r="CZ3" i="3"/>
  <c r="DB3" i="3" s="1"/>
  <c r="DA3" i="3"/>
  <c r="DC3" i="3"/>
  <c r="A4" i="3"/>
  <c r="Y4" i="3"/>
  <c r="CX4" i="3" s="1"/>
  <c r="CU4" i="3"/>
  <c r="CV4" i="3"/>
  <c r="CY4" i="3"/>
  <c r="CZ4" i="3"/>
  <c r="DB4" i="3" s="1"/>
  <c r="DA4" i="3"/>
  <c r="DC4" i="3"/>
  <c r="A5" i="3"/>
  <c r="Y5" i="3"/>
  <c r="CX5" i="3" s="1"/>
  <c r="CU5" i="3"/>
  <c r="CV5" i="3"/>
  <c r="CY5" i="3"/>
  <c r="CZ5" i="3"/>
  <c r="DB5" i="3" s="1"/>
  <c r="DA5" i="3"/>
  <c r="DC5" i="3"/>
  <c r="A6" i="3"/>
  <c r="Y6" i="3"/>
  <c r="CV6" i="3" s="1"/>
  <c r="CU6" i="3"/>
  <c r="CY6" i="3"/>
  <c r="CZ6" i="3"/>
  <c r="DB6" i="3" s="1"/>
  <c r="DA6" i="3"/>
  <c r="DC6" i="3"/>
  <c r="A7" i="3"/>
  <c r="Y7" i="3"/>
  <c r="CV7" i="3" s="1"/>
  <c r="CU7" i="3"/>
  <c r="CY7" i="3"/>
  <c r="CZ7" i="3"/>
  <c r="DB7" i="3" s="1"/>
  <c r="DA7" i="3"/>
  <c r="DC7" i="3"/>
  <c r="A8" i="3"/>
  <c r="Y8" i="3"/>
  <c r="CX8" i="3" s="1"/>
  <c r="CU8" i="3"/>
  <c r="CY8" i="3"/>
  <c r="CZ8" i="3"/>
  <c r="DB8" i="3" s="1"/>
  <c r="DA8" i="3"/>
  <c r="DC8" i="3"/>
  <c r="A9" i="3"/>
  <c r="Y9" i="3"/>
  <c r="CV9" i="3" s="1"/>
  <c r="CU9" i="3"/>
  <c r="CY9" i="3"/>
  <c r="CZ9" i="3"/>
  <c r="DB9" i="3" s="1"/>
  <c r="DA9" i="3"/>
  <c r="DC9" i="3"/>
  <c r="A10" i="3"/>
  <c r="Y10" i="3"/>
  <c r="CV10" i="3" s="1"/>
  <c r="CU10" i="3"/>
  <c r="CY10" i="3"/>
  <c r="CZ10" i="3"/>
  <c r="DA10" i="3"/>
  <c r="DB10" i="3"/>
  <c r="DC10" i="3"/>
  <c r="A11" i="3"/>
  <c r="Y11" i="3"/>
  <c r="CX11" i="3" s="1"/>
  <c r="CU11" i="3"/>
  <c r="CY11" i="3"/>
  <c r="CZ11" i="3"/>
  <c r="DB11" i="3" s="1"/>
  <c r="DA11" i="3"/>
  <c r="DC11" i="3"/>
  <c r="A12" i="3"/>
  <c r="Y12" i="3"/>
  <c r="CX12" i="3" s="1"/>
  <c r="CU12" i="3"/>
  <c r="CV12" i="3"/>
  <c r="CY12" i="3"/>
  <c r="CZ12" i="3"/>
  <c r="DB12" i="3" s="1"/>
  <c r="DA12" i="3"/>
  <c r="DC12" i="3"/>
  <c r="A13" i="3"/>
  <c r="Y13" i="3"/>
  <c r="CX13" i="3" s="1"/>
  <c r="CU13" i="3"/>
  <c r="CV13" i="3"/>
  <c r="CY13" i="3"/>
  <c r="CZ13" i="3"/>
  <c r="DB13" i="3" s="1"/>
  <c r="DA13" i="3"/>
  <c r="DC13" i="3"/>
  <c r="A14" i="3"/>
  <c r="Y14" i="3"/>
  <c r="CW14" i="3" s="1"/>
  <c r="CY14" i="3"/>
  <c r="CZ14" i="3"/>
  <c r="DB14" i="3" s="1"/>
  <c r="DA14" i="3"/>
  <c r="DC14" i="3"/>
  <c r="A15" i="3"/>
  <c r="Y15" i="3"/>
  <c r="CX15" i="3"/>
  <c r="DG15" i="3" s="1"/>
  <c r="CY15" i="3"/>
  <c r="CZ15" i="3"/>
  <c r="DA15" i="3"/>
  <c r="DB15" i="3"/>
  <c r="DC15" i="3"/>
  <c r="A16" i="3"/>
  <c r="Y16" i="3"/>
  <c r="CX16" i="3"/>
  <c r="DF16" i="3" s="1"/>
  <c r="DJ16" i="3" s="1"/>
  <c r="CY16" i="3"/>
  <c r="CZ16" i="3"/>
  <c r="DB16" i="3" s="1"/>
  <c r="DA16" i="3"/>
  <c r="DC16" i="3"/>
  <c r="DH16" i="3"/>
  <c r="A17" i="3"/>
  <c r="Y17" i="3"/>
  <c r="CX17" i="3" s="1"/>
  <c r="CY17" i="3"/>
  <c r="CZ17" i="3"/>
  <c r="DB17" i="3" s="1"/>
  <c r="DA17" i="3"/>
  <c r="DC17" i="3"/>
  <c r="A18" i="3"/>
  <c r="Y18" i="3"/>
  <c r="CX18" i="3" s="1"/>
  <c r="DI18" i="3" s="1"/>
  <c r="CY18" i="3"/>
  <c r="CZ18" i="3"/>
  <c r="DB18" i="3" s="1"/>
  <c r="DA18" i="3"/>
  <c r="DC18" i="3"/>
  <c r="A19" i="3"/>
  <c r="Y19" i="3"/>
  <c r="CX19" i="3" s="1"/>
  <c r="CU19" i="3"/>
  <c r="CV19" i="3"/>
  <c r="CY19" i="3"/>
  <c r="CZ19" i="3"/>
  <c r="DB19" i="3" s="1"/>
  <c r="DA19" i="3"/>
  <c r="DC19" i="3"/>
  <c r="A20" i="3"/>
  <c r="Y20" i="3"/>
  <c r="CW20" i="3"/>
  <c r="CX20" i="3"/>
  <c r="DF20" i="3" s="1"/>
  <c r="CY20" i="3"/>
  <c r="CZ20" i="3"/>
  <c r="DA20" i="3"/>
  <c r="DB20" i="3"/>
  <c r="DC20" i="3"/>
  <c r="DI20" i="3"/>
  <c r="A21" i="3"/>
  <c r="Y21" i="3"/>
  <c r="CX21" i="3"/>
  <c r="DF21" i="3" s="1"/>
  <c r="DJ21" i="3" s="1"/>
  <c r="CY21" i="3"/>
  <c r="CZ21" i="3"/>
  <c r="DB21" i="3" s="1"/>
  <c r="DA21" i="3"/>
  <c r="DC21" i="3"/>
  <c r="DH21" i="3"/>
  <c r="A22" i="3"/>
  <c r="Y22" i="3"/>
  <c r="CX22" i="3" s="1"/>
  <c r="CY22" i="3"/>
  <c r="CZ22" i="3"/>
  <c r="DB22" i="3" s="1"/>
  <c r="DA22" i="3"/>
  <c r="DC22" i="3"/>
  <c r="A23" i="3"/>
  <c r="Y23" i="3"/>
  <c r="CX23" i="3" s="1"/>
  <c r="CY23" i="3"/>
  <c r="CZ23" i="3"/>
  <c r="DB23" i="3" s="1"/>
  <c r="DA23" i="3"/>
  <c r="DC23" i="3"/>
  <c r="A24" i="3"/>
  <c r="Y24" i="3"/>
  <c r="CX24" i="3"/>
  <c r="DG24" i="3" s="1"/>
  <c r="CY24" i="3"/>
  <c r="CZ24" i="3"/>
  <c r="DA24" i="3"/>
  <c r="DB24" i="3"/>
  <c r="DC24" i="3"/>
  <c r="A25" i="3"/>
  <c r="Y25" i="3"/>
  <c r="CX25" i="3"/>
  <c r="CY25" i="3"/>
  <c r="CZ25" i="3"/>
  <c r="DB25" i="3" s="1"/>
  <c r="DA25" i="3"/>
  <c r="DC25" i="3"/>
  <c r="DH25" i="3"/>
  <c r="A26" i="3"/>
  <c r="Y26" i="3"/>
  <c r="CV26" i="3" s="1"/>
  <c r="CU26" i="3"/>
  <c r="CY26" i="3"/>
  <c r="CZ26" i="3"/>
  <c r="DA26" i="3"/>
  <c r="DB26" i="3"/>
  <c r="DC26" i="3"/>
  <c r="A27" i="3"/>
  <c r="Y27" i="3"/>
  <c r="CX27" i="3" s="1"/>
  <c r="CW27" i="3"/>
  <c r="CY27" i="3"/>
  <c r="CZ27" i="3"/>
  <c r="DB27" i="3" s="1"/>
  <c r="DA27" i="3"/>
  <c r="DC27" i="3"/>
  <c r="A28" i="3"/>
  <c r="Y28" i="3"/>
  <c r="CX28" i="3" s="1"/>
  <c r="CY28" i="3"/>
  <c r="CZ28" i="3"/>
  <c r="DB28" i="3" s="1"/>
  <c r="DA28" i="3"/>
  <c r="DC28" i="3"/>
  <c r="DF28" i="3"/>
  <c r="DJ28" i="3" s="1"/>
  <c r="A29" i="3"/>
  <c r="Y29" i="3"/>
  <c r="CX29" i="3" s="1"/>
  <c r="CY29" i="3"/>
  <c r="CZ29" i="3"/>
  <c r="DB29" i="3" s="1"/>
  <c r="DA29" i="3"/>
  <c r="DC29" i="3"/>
  <c r="A30" i="3"/>
  <c r="Y30" i="3"/>
  <c r="CX30" i="3"/>
  <c r="DF30" i="3" s="1"/>
  <c r="DJ30" i="3" s="1"/>
  <c r="CY30" i="3"/>
  <c r="CZ30" i="3"/>
  <c r="DA30" i="3"/>
  <c r="DB30" i="3"/>
  <c r="DC30" i="3"/>
  <c r="A31" i="3"/>
  <c r="Y31" i="3"/>
  <c r="CX31" i="3" s="1"/>
  <c r="DG31" i="3" s="1"/>
  <c r="CY31" i="3"/>
  <c r="CZ31" i="3"/>
  <c r="DB31" i="3" s="1"/>
  <c r="DA31" i="3"/>
  <c r="DC31" i="3"/>
  <c r="A32" i="3"/>
  <c r="Y32" i="3"/>
  <c r="CX32" i="3"/>
  <c r="DG32" i="3" s="1"/>
  <c r="CY32" i="3"/>
  <c r="CZ32" i="3"/>
  <c r="DB32" i="3" s="1"/>
  <c r="DA32" i="3"/>
  <c r="DC32" i="3"/>
  <c r="A33" i="3"/>
  <c r="Y33" i="3"/>
  <c r="CU33" i="3"/>
  <c r="CV33" i="3"/>
  <c r="CX33" i="3"/>
  <c r="DF33" i="3" s="1"/>
  <c r="CY33" i="3"/>
  <c r="CZ33" i="3"/>
  <c r="DB33" i="3" s="1"/>
  <c r="DA33" i="3"/>
  <c r="DC33" i="3"/>
  <c r="DH33" i="3"/>
  <c r="DI33" i="3"/>
  <c r="DJ33" i="3" s="1"/>
  <c r="A34" i="3"/>
  <c r="Y34" i="3"/>
  <c r="CX34" i="3" s="1"/>
  <c r="DF34" i="3" s="1"/>
  <c r="CY34" i="3"/>
  <c r="CZ34" i="3"/>
  <c r="DB34" i="3" s="1"/>
  <c r="DA34" i="3"/>
  <c r="DC34" i="3"/>
  <c r="A35" i="3"/>
  <c r="Y35" i="3"/>
  <c r="CW35" i="3"/>
  <c r="CX35" i="3"/>
  <c r="CY35" i="3"/>
  <c r="CZ35" i="3"/>
  <c r="DA35" i="3"/>
  <c r="DB35" i="3"/>
  <c r="DC35" i="3"/>
  <c r="A36" i="3"/>
  <c r="Y36" i="3"/>
  <c r="CW36" i="3" s="1"/>
  <c r="CY36" i="3"/>
  <c r="CZ36" i="3"/>
  <c r="DB36" i="3" s="1"/>
  <c r="DA36" i="3"/>
  <c r="DC36" i="3"/>
  <c r="A37" i="3"/>
  <c r="Y37" i="3"/>
  <c r="CX37" i="3"/>
  <c r="DG37" i="3" s="1"/>
  <c r="CY37" i="3"/>
  <c r="CZ37" i="3"/>
  <c r="DB37" i="3" s="1"/>
  <c r="DA37" i="3"/>
  <c r="DC37" i="3"/>
  <c r="DH37" i="3"/>
  <c r="A38" i="3"/>
  <c r="Y38" i="3"/>
  <c r="CX38" i="3" s="1"/>
  <c r="CY38" i="3"/>
  <c r="CZ38" i="3"/>
  <c r="DA38" i="3"/>
  <c r="DB38" i="3"/>
  <c r="DC38" i="3"/>
  <c r="A39" i="3"/>
  <c r="Y39" i="3"/>
  <c r="CV39" i="3" s="1"/>
  <c r="CU39" i="3"/>
  <c r="CY39" i="3"/>
  <c r="CZ39" i="3"/>
  <c r="DB39" i="3" s="1"/>
  <c r="DA39" i="3"/>
  <c r="DC39" i="3"/>
  <c r="A40" i="3"/>
  <c r="Y40" i="3"/>
  <c r="CX40" i="3"/>
  <c r="DF40" i="3" s="1"/>
  <c r="CY40" i="3"/>
  <c r="CZ40" i="3"/>
  <c r="DA40" i="3"/>
  <c r="DB40" i="3"/>
  <c r="DC40" i="3"/>
  <c r="A41" i="3"/>
  <c r="Y41" i="3"/>
  <c r="CY41" i="3"/>
  <c r="CZ41" i="3"/>
  <c r="DB41" i="3" s="1"/>
  <c r="DA41" i="3"/>
  <c r="DC41" i="3"/>
  <c r="A42" i="3"/>
  <c r="Y42" i="3"/>
  <c r="CW42" i="3" s="1"/>
  <c r="CX42" i="3"/>
  <c r="DH42" i="3" s="1"/>
  <c r="CY42" i="3"/>
  <c r="CZ42" i="3"/>
  <c r="DA42" i="3"/>
  <c r="DB42" i="3"/>
  <c r="DC42" i="3"/>
  <c r="A43" i="3"/>
  <c r="Y43" i="3"/>
  <c r="CX43" i="3" s="1"/>
  <c r="CY43" i="3"/>
  <c r="CZ43" i="3"/>
  <c r="DB43" i="3" s="1"/>
  <c r="DA43" i="3"/>
  <c r="DC43" i="3"/>
  <c r="A44" i="3"/>
  <c r="Y44" i="3"/>
  <c r="CX44" i="3" s="1"/>
  <c r="CY44" i="3"/>
  <c r="CZ44" i="3"/>
  <c r="DB44" i="3" s="1"/>
  <c r="DA44" i="3"/>
  <c r="DC44" i="3"/>
  <c r="A45" i="3"/>
  <c r="Y45" i="3"/>
  <c r="CX45" i="3" s="1"/>
  <c r="DG45" i="3" s="1"/>
  <c r="CU45" i="3"/>
  <c r="CV45" i="3"/>
  <c r="CY45" i="3"/>
  <c r="CZ45" i="3"/>
  <c r="DB45" i="3" s="1"/>
  <c r="DA45" i="3"/>
  <c r="DC45" i="3"/>
  <c r="A46" i="3"/>
  <c r="Y46" i="3"/>
  <c r="CX46" i="3" s="1"/>
  <c r="CY46" i="3"/>
  <c r="CZ46" i="3"/>
  <c r="DB46" i="3" s="1"/>
  <c r="DA46" i="3"/>
  <c r="DC46" i="3"/>
  <c r="A47" i="3"/>
  <c r="Y47" i="3"/>
  <c r="CW47" i="3"/>
  <c r="CX47" i="3"/>
  <c r="DF47" i="3" s="1"/>
  <c r="CY47" i="3"/>
  <c r="CZ47" i="3"/>
  <c r="DA47" i="3"/>
  <c r="DB47" i="3"/>
  <c r="DC47" i="3"/>
  <c r="A48" i="3"/>
  <c r="Y48" i="3"/>
  <c r="CY48" i="3"/>
  <c r="CZ48" i="3"/>
  <c r="DB48" i="3" s="1"/>
  <c r="DA48" i="3"/>
  <c r="DC48" i="3"/>
  <c r="A49" i="3"/>
  <c r="Y49" i="3"/>
  <c r="CX49" i="3" s="1"/>
  <c r="CY49" i="3"/>
  <c r="CZ49" i="3"/>
  <c r="DB49" i="3" s="1"/>
  <c r="DA49" i="3"/>
  <c r="DC49" i="3"/>
  <c r="A50" i="3"/>
  <c r="Y50" i="3"/>
  <c r="CX50" i="3" s="1"/>
  <c r="CY50" i="3"/>
  <c r="CZ50" i="3"/>
  <c r="DB50" i="3" s="1"/>
  <c r="DA50" i="3"/>
  <c r="DC50" i="3"/>
  <c r="A51" i="3"/>
  <c r="Y51" i="3"/>
  <c r="CX51" i="3" s="1"/>
  <c r="DF51" i="3" s="1"/>
  <c r="DJ51" i="3" s="1"/>
  <c r="CY51" i="3"/>
  <c r="CZ51" i="3"/>
  <c r="DB51" i="3" s="1"/>
  <c r="DA51" i="3"/>
  <c r="DC51" i="3"/>
  <c r="DG51" i="3"/>
  <c r="A52" i="3"/>
  <c r="Y52" i="3"/>
  <c r="CX52" i="3" s="1"/>
  <c r="DI52" i="3" s="1"/>
  <c r="CY52" i="3"/>
  <c r="CZ52" i="3"/>
  <c r="DB52" i="3" s="1"/>
  <c r="DA52" i="3"/>
  <c r="DC52" i="3"/>
  <c r="A53" i="3"/>
  <c r="Y53" i="3"/>
  <c r="CV53" i="3" s="1"/>
  <c r="CU53" i="3"/>
  <c r="CX53" i="3"/>
  <c r="DI53" i="3" s="1"/>
  <c r="CY53" i="3"/>
  <c r="CZ53" i="3"/>
  <c r="DB53" i="3" s="1"/>
  <c r="DA53" i="3"/>
  <c r="DC53" i="3"/>
  <c r="DJ53" i="3"/>
  <c r="A54" i="3"/>
  <c r="Y54" i="3"/>
  <c r="CX54" i="3" s="1"/>
  <c r="DF54" i="3" s="1"/>
  <c r="CY54" i="3"/>
  <c r="CZ54" i="3"/>
  <c r="DB54" i="3" s="1"/>
  <c r="DA54" i="3"/>
  <c r="DC54" i="3"/>
  <c r="A55" i="3"/>
  <c r="Y55" i="3"/>
  <c r="CW55" i="3" s="1"/>
  <c r="CY55" i="3"/>
  <c r="CZ55" i="3"/>
  <c r="DB55" i="3" s="1"/>
  <c r="DA55" i="3"/>
  <c r="DC55" i="3"/>
  <c r="A56" i="3"/>
  <c r="Y56" i="3"/>
  <c r="CW56" i="3" s="1"/>
  <c r="CY56" i="3"/>
  <c r="CZ56" i="3"/>
  <c r="DB56" i="3" s="1"/>
  <c r="DA56" i="3"/>
  <c r="DC56" i="3"/>
  <c r="A57" i="3"/>
  <c r="Y57" i="3"/>
  <c r="CX57" i="3" s="1"/>
  <c r="CY57" i="3"/>
  <c r="CZ57" i="3"/>
  <c r="DB57" i="3" s="1"/>
  <c r="DA57" i="3"/>
  <c r="DC57" i="3"/>
  <c r="A58" i="3"/>
  <c r="Y58" i="3"/>
  <c r="CX58" i="3" s="1"/>
  <c r="DF58" i="3" s="1"/>
  <c r="DJ58" i="3" s="1"/>
  <c r="CY58" i="3"/>
  <c r="CZ58" i="3"/>
  <c r="DB58" i="3" s="1"/>
  <c r="DA58" i="3"/>
  <c r="DC58" i="3"/>
  <c r="DG58" i="3"/>
  <c r="A59" i="3"/>
  <c r="Y59" i="3"/>
  <c r="CX59" i="3" s="1"/>
  <c r="DI59" i="3" s="1"/>
  <c r="CY59" i="3"/>
  <c r="CZ59" i="3"/>
  <c r="DB59" i="3" s="1"/>
  <c r="DA59" i="3"/>
  <c r="DC59" i="3"/>
  <c r="A60" i="3"/>
  <c r="Y60" i="3"/>
  <c r="CX60" i="3" s="1"/>
  <c r="CY60" i="3"/>
  <c r="CZ60" i="3"/>
  <c r="DB60" i="3" s="1"/>
  <c r="DA60" i="3"/>
  <c r="DC60" i="3"/>
  <c r="A61" i="3"/>
  <c r="Y61" i="3"/>
  <c r="CU61" i="3"/>
  <c r="CY61" i="3"/>
  <c r="CZ61" i="3"/>
  <c r="DB61" i="3" s="1"/>
  <c r="DA61" i="3"/>
  <c r="DC61" i="3"/>
  <c r="A62" i="3"/>
  <c r="Y62" i="3"/>
  <c r="CX62" i="3" s="1"/>
  <c r="CY62" i="3"/>
  <c r="CZ62" i="3"/>
  <c r="DB62" i="3" s="1"/>
  <c r="DA62" i="3"/>
  <c r="DC62" i="3"/>
  <c r="A63" i="3"/>
  <c r="Y63" i="3"/>
  <c r="CX63" i="3" s="1"/>
  <c r="CY63" i="3"/>
  <c r="CZ63" i="3"/>
  <c r="DB63" i="3" s="1"/>
  <c r="DA63" i="3"/>
  <c r="DC63" i="3"/>
  <c r="A64" i="3"/>
  <c r="Y64" i="3"/>
  <c r="CW64" i="3"/>
  <c r="CX64" i="3"/>
  <c r="DG64" i="3" s="1"/>
  <c r="DJ64" i="3" s="1"/>
  <c r="CY64" i="3"/>
  <c r="CZ64" i="3"/>
  <c r="DA64" i="3"/>
  <c r="DB64" i="3"/>
  <c r="DC64" i="3"/>
  <c r="DI64" i="3"/>
  <c r="A65" i="3"/>
  <c r="Y65" i="3"/>
  <c r="CX65" i="3" s="1"/>
  <c r="DF65" i="3" s="1"/>
  <c r="CY65" i="3"/>
  <c r="CZ65" i="3"/>
  <c r="DB65" i="3" s="1"/>
  <c r="DA65" i="3"/>
  <c r="DC65" i="3"/>
  <c r="DG65" i="3"/>
  <c r="DJ65" i="3" s="1"/>
  <c r="A66" i="3"/>
  <c r="Y66" i="3"/>
  <c r="CW66" i="3" s="1"/>
  <c r="CY66" i="3"/>
  <c r="CZ66" i="3"/>
  <c r="DB66" i="3" s="1"/>
  <c r="DA66" i="3"/>
  <c r="DC66" i="3"/>
  <c r="A67" i="3"/>
  <c r="Y67" i="3"/>
  <c r="CX67" i="3" s="1"/>
  <c r="DH67" i="3" s="1"/>
  <c r="CY67" i="3"/>
  <c r="CZ67" i="3"/>
  <c r="DB67" i="3" s="1"/>
  <c r="DA67" i="3"/>
  <c r="DC67" i="3"/>
  <c r="A68" i="3"/>
  <c r="Y68" i="3"/>
  <c r="CX68" i="3" s="1"/>
  <c r="CY68" i="3"/>
  <c r="CZ68" i="3"/>
  <c r="DB68" i="3" s="1"/>
  <c r="DA68" i="3"/>
  <c r="DC68" i="3"/>
  <c r="DG68" i="3"/>
  <c r="A69" i="3"/>
  <c r="Y69" i="3"/>
  <c r="CX69" i="3" s="1"/>
  <c r="CY69" i="3"/>
  <c r="CZ69" i="3"/>
  <c r="DB69" i="3" s="1"/>
  <c r="DA69" i="3"/>
  <c r="DC69" i="3"/>
  <c r="A70" i="3"/>
  <c r="Y70" i="3"/>
  <c r="CX70" i="3" s="1"/>
  <c r="CU70" i="3"/>
  <c r="CY70" i="3"/>
  <c r="CZ70" i="3"/>
  <c r="DB70" i="3" s="1"/>
  <c r="DA70" i="3"/>
  <c r="DC70" i="3"/>
  <c r="A71" i="3"/>
  <c r="Y71" i="3"/>
  <c r="CV71" i="3" s="1"/>
  <c r="CU71" i="3"/>
  <c r="CY71" i="3"/>
  <c r="CZ71" i="3"/>
  <c r="DB71" i="3" s="1"/>
  <c r="DA71" i="3"/>
  <c r="DC71" i="3"/>
  <c r="A72" i="3"/>
  <c r="Y72" i="3"/>
  <c r="CU72" i="3"/>
  <c r="CY72" i="3"/>
  <c r="CZ72" i="3"/>
  <c r="DA72" i="3"/>
  <c r="DB72" i="3"/>
  <c r="DC72" i="3"/>
  <c r="A73" i="3"/>
  <c r="Y73" i="3"/>
  <c r="CU73" i="3"/>
  <c r="CY73" i="3"/>
  <c r="CZ73" i="3"/>
  <c r="DB73" i="3" s="1"/>
  <c r="DA73" i="3"/>
  <c r="DC73" i="3"/>
  <c r="A74" i="3"/>
  <c r="Y74" i="3"/>
  <c r="CX74" i="3" s="1"/>
  <c r="CY74" i="3"/>
  <c r="CZ74" i="3"/>
  <c r="DB74" i="3" s="1"/>
  <c r="DA74" i="3"/>
  <c r="DC74" i="3"/>
  <c r="A75" i="3"/>
  <c r="Y75" i="3"/>
  <c r="CX75" i="3" s="1"/>
  <c r="CY75" i="3"/>
  <c r="CZ75" i="3"/>
  <c r="DB75" i="3" s="1"/>
  <c r="DA75" i="3"/>
  <c r="DC75" i="3"/>
  <c r="DG75" i="3"/>
  <c r="DJ75" i="3" s="1"/>
  <c r="A76" i="3"/>
  <c r="Y76" i="3"/>
  <c r="CW76" i="3"/>
  <c r="CX76" i="3"/>
  <c r="DG76" i="3" s="1"/>
  <c r="DJ76" i="3" s="1"/>
  <c r="CY76" i="3"/>
  <c r="CZ76" i="3"/>
  <c r="DA76" i="3"/>
  <c r="DB76" i="3"/>
  <c r="DC76" i="3"/>
  <c r="DI76" i="3"/>
  <c r="A77" i="3"/>
  <c r="Y77" i="3"/>
  <c r="CX77" i="3" s="1"/>
  <c r="DG77" i="3" s="1"/>
  <c r="CY77" i="3"/>
  <c r="CZ77" i="3"/>
  <c r="DB77" i="3" s="1"/>
  <c r="DA77" i="3"/>
  <c r="DC77" i="3"/>
  <c r="A78" i="3"/>
  <c r="Y78" i="3"/>
  <c r="CX78" i="3" s="1"/>
  <c r="CY78" i="3"/>
  <c r="CZ78" i="3"/>
  <c r="DB78" i="3" s="1"/>
  <c r="DA78" i="3"/>
  <c r="DC78" i="3"/>
  <c r="DG78" i="3"/>
  <c r="A79" i="3"/>
  <c r="Y79" i="3"/>
  <c r="CX79" i="3" s="1"/>
  <c r="CY79" i="3"/>
  <c r="CZ79" i="3"/>
  <c r="DB79" i="3" s="1"/>
  <c r="DA79" i="3"/>
  <c r="DC79" i="3"/>
  <c r="A80" i="3"/>
  <c r="Y80" i="3"/>
  <c r="CX80" i="3" s="1"/>
  <c r="CY80" i="3"/>
  <c r="CZ80" i="3"/>
  <c r="DB80" i="3" s="1"/>
  <c r="DA80" i="3"/>
  <c r="DC80" i="3"/>
  <c r="A81" i="3"/>
  <c r="Y81" i="3"/>
  <c r="CX81" i="3" s="1"/>
  <c r="CY81" i="3"/>
  <c r="CZ81" i="3"/>
  <c r="DA81" i="3"/>
  <c r="DB81" i="3"/>
  <c r="DC81" i="3"/>
  <c r="A82" i="3"/>
  <c r="Y82" i="3"/>
  <c r="CX82" i="3" s="1"/>
  <c r="DG82" i="3" s="1"/>
  <c r="CY82" i="3"/>
  <c r="CZ82" i="3"/>
  <c r="DB82" i="3" s="1"/>
  <c r="DA82" i="3"/>
  <c r="DC82" i="3"/>
  <c r="A83" i="3"/>
  <c r="Y83" i="3"/>
  <c r="CV83" i="3" s="1"/>
  <c r="CU83" i="3"/>
  <c r="CY83" i="3"/>
  <c r="CZ83" i="3"/>
  <c r="DB83" i="3" s="1"/>
  <c r="DA83" i="3"/>
  <c r="DC83" i="3"/>
  <c r="A84" i="3"/>
  <c r="Y84" i="3"/>
  <c r="CY84" i="3"/>
  <c r="CZ84" i="3"/>
  <c r="DB84" i="3" s="1"/>
  <c r="DA84" i="3"/>
  <c r="DC84" i="3"/>
  <c r="A85" i="3"/>
  <c r="Y85" i="3"/>
  <c r="CX85" i="3" s="1"/>
  <c r="CY85" i="3"/>
  <c r="CZ85" i="3"/>
  <c r="DB85" i="3" s="1"/>
  <c r="DA85" i="3"/>
  <c r="DC85" i="3"/>
  <c r="A86" i="3"/>
  <c r="Y86" i="3"/>
  <c r="CX86" i="3" s="1"/>
  <c r="CY86" i="3"/>
  <c r="CZ86" i="3"/>
  <c r="DA86" i="3"/>
  <c r="DB86" i="3"/>
  <c r="DC86" i="3"/>
  <c r="A87" i="3"/>
  <c r="Y87" i="3"/>
  <c r="CX87" i="3" s="1"/>
  <c r="CY87" i="3"/>
  <c r="CZ87" i="3"/>
  <c r="DB87" i="3" s="1"/>
  <c r="DA87" i="3"/>
  <c r="DC87" i="3"/>
  <c r="A88" i="3"/>
  <c r="Y88" i="3"/>
  <c r="CX88" i="3" s="1"/>
  <c r="CY88" i="3"/>
  <c r="CZ88" i="3"/>
  <c r="DB88" i="3" s="1"/>
  <c r="DA88" i="3"/>
  <c r="DC88" i="3"/>
  <c r="A89" i="3"/>
  <c r="Y89" i="3"/>
  <c r="CX89" i="3" s="1"/>
  <c r="CY89" i="3"/>
  <c r="CZ89" i="3"/>
  <c r="DA89" i="3"/>
  <c r="DB89" i="3"/>
  <c r="DC89" i="3"/>
  <c r="A90" i="3"/>
  <c r="Y90" i="3"/>
  <c r="CU90" i="3"/>
  <c r="CY90" i="3"/>
  <c r="CZ90" i="3"/>
  <c r="DB90" i="3" s="1"/>
  <c r="DA90" i="3"/>
  <c r="DC90" i="3"/>
  <c r="A91" i="3"/>
  <c r="Y91" i="3"/>
  <c r="CW91" i="3" s="1"/>
  <c r="CY91" i="3"/>
  <c r="CZ91" i="3"/>
  <c r="DB91" i="3" s="1"/>
  <c r="DA91" i="3"/>
  <c r="DC91" i="3"/>
  <c r="A92" i="3"/>
  <c r="Y92" i="3"/>
  <c r="CX92" i="3" s="1"/>
  <c r="DG92" i="3" s="1"/>
  <c r="CY92" i="3"/>
  <c r="CZ92" i="3"/>
  <c r="DB92" i="3" s="1"/>
  <c r="DA92" i="3"/>
  <c r="DC92" i="3"/>
  <c r="A93" i="3"/>
  <c r="Y93" i="3"/>
  <c r="CX93" i="3" s="1"/>
  <c r="CY93" i="3"/>
  <c r="CZ93" i="3"/>
  <c r="DA93" i="3"/>
  <c r="DB93" i="3"/>
  <c r="DC93" i="3"/>
  <c r="A94" i="3"/>
  <c r="Y94" i="3"/>
  <c r="CX94" i="3" s="1"/>
  <c r="CY94" i="3"/>
  <c r="CZ94" i="3"/>
  <c r="DB94" i="3" s="1"/>
  <c r="DA94" i="3"/>
  <c r="DC94" i="3"/>
  <c r="A95" i="3"/>
  <c r="Y95" i="3"/>
  <c r="CX95" i="3" s="1"/>
  <c r="CY95" i="3"/>
  <c r="CZ95" i="3"/>
  <c r="DB95" i="3" s="1"/>
  <c r="DA95" i="3"/>
  <c r="DC95" i="3"/>
  <c r="DG95" i="3"/>
  <c r="A96" i="3"/>
  <c r="Y96" i="3"/>
  <c r="CX96" i="3" s="1"/>
  <c r="CY96" i="3"/>
  <c r="CZ96" i="3"/>
  <c r="DB96" i="3" s="1"/>
  <c r="DA96" i="3"/>
  <c r="DC96" i="3"/>
  <c r="A97" i="3"/>
  <c r="Y97" i="3"/>
  <c r="CV97" i="3" s="1"/>
  <c r="CU97" i="3"/>
  <c r="CX97" i="3"/>
  <c r="DG97" i="3" s="1"/>
  <c r="CY97" i="3"/>
  <c r="CZ97" i="3"/>
  <c r="DB97" i="3" s="1"/>
  <c r="DA97" i="3"/>
  <c r="DC97" i="3"/>
  <c r="DI97" i="3"/>
  <c r="DJ97" i="3" s="1"/>
  <c r="A98" i="3"/>
  <c r="Y98" i="3"/>
  <c r="CX98" i="3" s="1"/>
  <c r="CY98" i="3"/>
  <c r="CZ98" i="3"/>
  <c r="DB98" i="3" s="1"/>
  <c r="DA98" i="3"/>
  <c r="DC98" i="3"/>
  <c r="DF98" i="3"/>
  <c r="DJ98" i="3" s="1"/>
  <c r="A99" i="3"/>
  <c r="Y99" i="3"/>
  <c r="CX99" i="3" s="1"/>
  <c r="CY99" i="3"/>
  <c r="CZ99" i="3"/>
  <c r="DB99" i="3" s="1"/>
  <c r="DA99" i="3"/>
  <c r="DC99" i="3"/>
  <c r="A100" i="3"/>
  <c r="Y100" i="3"/>
  <c r="CX100" i="3" s="1"/>
  <c r="CY100" i="3"/>
  <c r="CZ100" i="3"/>
  <c r="DA100" i="3"/>
  <c r="DB100" i="3"/>
  <c r="DC100" i="3"/>
  <c r="A101" i="3"/>
  <c r="Y101" i="3"/>
  <c r="CX101" i="3" s="1"/>
  <c r="CY101" i="3"/>
  <c r="CZ101" i="3"/>
  <c r="DB101" i="3" s="1"/>
  <c r="DA101" i="3"/>
  <c r="DC101" i="3"/>
  <c r="A102" i="3"/>
  <c r="Y102" i="3"/>
  <c r="CX102" i="3"/>
  <c r="DG102" i="3" s="1"/>
  <c r="CY102" i="3"/>
  <c r="CZ102" i="3"/>
  <c r="DB102" i="3" s="1"/>
  <c r="DA102" i="3"/>
  <c r="DC102" i="3"/>
  <c r="A103" i="3"/>
  <c r="Y103" i="3"/>
  <c r="CX103" i="3" s="1"/>
  <c r="CY103" i="3"/>
  <c r="CZ103" i="3"/>
  <c r="DB103" i="3" s="1"/>
  <c r="DA103" i="3"/>
  <c r="DC103" i="3"/>
  <c r="A104" i="3"/>
  <c r="Y104" i="3"/>
  <c r="CX104" i="3" s="1"/>
  <c r="DH104" i="3" s="1"/>
  <c r="CY104" i="3"/>
  <c r="CZ104" i="3"/>
  <c r="DA104" i="3"/>
  <c r="DB104" i="3"/>
  <c r="DC104" i="3"/>
  <c r="A105" i="3"/>
  <c r="Y105" i="3"/>
  <c r="CV105" i="3" s="1"/>
  <c r="CU105" i="3"/>
  <c r="CY105" i="3"/>
  <c r="CZ105" i="3"/>
  <c r="DB105" i="3" s="1"/>
  <c r="DA105" i="3"/>
  <c r="DC105" i="3"/>
  <c r="A106" i="3"/>
  <c r="Y106" i="3"/>
  <c r="CX106" i="3" s="1"/>
  <c r="CY106" i="3"/>
  <c r="CZ106" i="3"/>
  <c r="DB106" i="3" s="1"/>
  <c r="DA106" i="3"/>
  <c r="DC106" i="3"/>
  <c r="A107" i="3"/>
  <c r="Y107" i="3"/>
  <c r="CX107" i="3" s="1"/>
  <c r="DG107" i="3" s="1"/>
  <c r="CY107" i="3"/>
  <c r="CZ107" i="3"/>
  <c r="DB107" i="3" s="1"/>
  <c r="DA107" i="3"/>
  <c r="DC107" i="3"/>
  <c r="A108" i="3"/>
  <c r="Y108" i="3"/>
  <c r="CX108" i="3" s="1"/>
  <c r="CY108" i="3"/>
  <c r="CZ108" i="3"/>
  <c r="DB108" i="3" s="1"/>
  <c r="DA108" i="3"/>
  <c r="DC108" i="3"/>
  <c r="A109" i="3"/>
  <c r="Y109" i="3"/>
  <c r="CX109" i="3" s="1"/>
  <c r="CY109" i="3"/>
  <c r="CZ109" i="3"/>
  <c r="DA109" i="3"/>
  <c r="DB109" i="3"/>
  <c r="DC109" i="3"/>
  <c r="A110" i="3"/>
  <c r="Y110" i="3"/>
  <c r="CX110" i="3" s="1"/>
  <c r="CY110" i="3"/>
  <c r="CZ110" i="3"/>
  <c r="DB110" i="3" s="1"/>
  <c r="DA110" i="3"/>
  <c r="DC110" i="3"/>
  <c r="A111" i="3"/>
  <c r="Y111" i="3"/>
  <c r="CX111" i="3" s="1"/>
  <c r="CY111" i="3"/>
  <c r="CZ111" i="3"/>
  <c r="DB111" i="3" s="1"/>
  <c r="DA111" i="3"/>
  <c r="DC111" i="3"/>
  <c r="A112" i="3"/>
  <c r="Y112" i="3"/>
  <c r="CV112" i="3" s="1"/>
  <c r="CU112" i="3"/>
  <c r="CX112" i="3"/>
  <c r="DF112" i="3" s="1"/>
  <c r="CY112" i="3"/>
  <c r="CZ112" i="3"/>
  <c r="DA112" i="3"/>
  <c r="DB112" i="3"/>
  <c r="DC112" i="3"/>
  <c r="A113" i="3"/>
  <c r="Y113" i="3"/>
  <c r="CY113" i="3"/>
  <c r="CZ113" i="3"/>
  <c r="DB113" i="3" s="1"/>
  <c r="DA113" i="3"/>
  <c r="DC113" i="3"/>
  <c r="A114" i="3"/>
  <c r="Y114" i="3"/>
  <c r="CX114" i="3" s="1"/>
  <c r="CY114" i="3"/>
  <c r="CZ114" i="3"/>
  <c r="DB114" i="3" s="1"/>
  <c r="DA114" i="3"/>
  <c r="DC114" i="3"/>
  <c r="A115" i="3"/>
  <c r="Y115" i="3"/>
  <c r="CX115" i="3" s="1"/>
  <c r="CY115" i="3"/>
  <c r="CZ115" i="3"/>
  <c r="DA115" i="3"/>
  <c r="DB115" i="3"/>
  <c r="DC115" i="3"/>
  <c r="A116" i="3"/>
  <c r="Y116" i="3"/>
  <c r="CX116" i="3" s="1"/>
  <c r="CY116" i="3"/>
  <c r="CZ116" i="3"/>
  <c r="DB116" i="3" s="1"/>
  <c r="DA116" i="3"/>
  <c r="DC116" i="3"/>
  <c r="A117" i="3"/>
  <c r="Y117" i="3"/>
  <c r="CX117" i="3"/>
  <c r="DG117" i="3" s="1"/>
  <c r="CY117" i="3"/>
  <c r="CZ117" i="3"/>
  <c r="DB117" i="3" s="1"/>
  <c r="DA117" i="3"/>
  <c r="DC117" i="3"/>
  <c r="A118" i="3"/>
  <c r="Y118" i="3"/>
  <c r="CX118" i="3" s="1"/>
  <c r="CY118" i="3"/>
  <c r="CZ118" i="3"/>
  <c r="DB118" i="3" s="1"/>
  <c r="DA118" i="3"/>
  <c r="DC118" i="3"/>
  <c r="A119" i="3"/>
  <c r="Y119" i="3"/>
  <c r="CV119" i="3" s="1"/>
  <c r="CU119" i="3"/>
  <c r="CY119" i="3"/>
  <c r="CZ119" i="3"/>
  <c r="DB119" i="3" s="1"/>
  <c r="DA119" i="3"/>
  <c r="DC119" i="3"/>
  <c r="A120" i="3"/>
  <c r="Y120" i="3"/>
  <c r="CX120" i="3"/>
  <c r="DF120" i="3" s="1"/>
  <c r="CY120" i="3"/>
  <c r="CZ120" i="3"/>
  <c r="DA120" i="3"/>
  <c r="DB120" i="3"/>
  <c r="DC120" i="3"/>
  <c r="A121" i="3"/>
  <c r="Y121" i="3"/>
  <c r="CX121" i="3" s="1"/>
  <c r="CY121" i="3"/>
  <c r="CZ121" i="3"/>
  <c r="DB121" i="3" s="1"/>
  <c r="DA121" i="3"/>
  <c r="DC121" i="3"/>
  <c r="A122" i="3"/>
  <c r="Y122" i="3"/>
  <c r="CW122" i="3" s="1"/>
  <c r="CY122" i="3"/>
  <c r="CZ122" i="3"/>
  <c r="DA122" i="3"/>
  <c r="DB122" i="3"/>
  <c r="DC122" i="3"/>
  <c r="A123" i="3"/>
  <c r="Y123" i="3"/>
  <c r="CX123" i="3" s="1"/>
  <c r="CY123" i="3"/>
  <c r="CZ123" i="3"/>
  <c r="DB123" i="3" s="1"/>
  <c r="DA123" i="3"/>
  <c r="DC123" i="3"/>
  <c r="A124" i="3"/>
  <c r="Y124" i="3"/>
  <c r="CX124" i="3" s="1"/>
  <c r="CY124" i="3"/>
  <c r="CZ124" i="3"/>
  <c r="DB124" i="3" s="1"/>
  <c r="DA124" i="3"/>
  <c r="DC124" i="3"/>
  <c r="A125" i="3"/>
  <c r="Y125" i="3"/>
  <c r="CV125" i="3" s="1"/>
  <c r="CU125" i="3"/>
  <c r="CY125" i="3"/>
  <c r="CZ125" i="3"/>
  <c r="DB125" i="3" s="1"/>
  <c r="DA125" i="3"/>
  <c r="DC125" i="3"/>
  <c r="A126" i="3"/>
  <c r="Y126" i="3"/>
  <c r="CX126" i="3" s="1"/>
  <c r="CY126" i="3"/>
  <c r="CZ126" i="3"/>
  <c r="DB126" i="3" s="1"/>
  <c r="DA126" i="3"/>
  <c r="DC126" i="3"/>
  <c r="DG126" i="3"/>
  <c r="A127" i="3"/>
  <c r="Y127" i="3"/>
  <c r="CW127" i="3" s="1"/>
  <c r="CX127" i="3"/>
  <c r="DF127" i="3" s="1"/>
  <c r="CY127" i="3"/>
  <c r="CZ127" i="3"/>
  <c r="DA127" i="3"/>
  <c r="DB127" i="3"/>
  <c r="DC127" i="3"/>
  <c r="A128" i="3"/>
  <c r="Y128" i="3"/>
  <c r="CX128" i="3" s="1"/>
  <c r="CY128" i="3"/>
  <c r="CZ128" i="3"/>
  <c r="DB128" i="3" s="1"/>
  <c r="DA128" i="3"/>
  <c r="DC128" i="3"/>
  <c r="A129" i="3"/>
  <c r="Y129" i="3"/>
  <c r="CX129" i="3" s="1"/>
  <c r="CY129" i="3"/>
  <c r="CZ129" i="3"/>
  <c r="DB129" i="3" s="1"/>
  <c r="DA129" i="3"/>
  <c r="DC129" i="3"/>
  <c r="A130" i="3"/>
  <c r="Y130" i="3"/>
  <c r="CX130" i="3" s="1"/>
  <c r="CY130" i="3"/>
  <c r="CZ130" i="3"/>
  <c r="DB130" i="3" s="1"/>
  <c r="DA130" i="3"/>
  <c r="DC130" i="3"/>
  <c r="A131" i="3"/>
  <c r="Y131" i="3"/>
  <c r="CX131" i="3" s="1"/>
  <c r="CY131" i="3"/>
  <c r="CZ131" i="3"/>
  <c r="DA131" i="3"/>
  <c r="DB131" i="3"/>
  <c r="DC131" i="3"/>
  <c r="A132" i="3"/>
  <c r="Y132" i="3"/>
  <c r="CX132" i="3" s="1"/>
  <c r="CY132" i="3"/>
  <c r="CZ132" i="3"/>
  <c r="DB132" i="3" s="1"/>
  <c r="DA132" i="3"/>
  <c r="DC132" i="3"/>
  <c r="A133" i="3"/>
  <c r="Y133" i="3"/>
  <c r="CU133" i="3"/>
  <c r="CV133" i="3"/>
  <c r="CX133" i="3"/>
  <c r="CY133" i="3"/>
  <c r="CZ133" i="3"/>
  <c r="DB133" i="3" s="1"/>
  <c r="DA133" i="3"/>
  <c r="DC133" i="3"/>
  <c r="DH133" i="3"/>
  <c r="A134" i="3"/>
  <c r="Y134" i="3"/>
  <c r="CX134" i="3" s="1"/>
  <c r="DG134" i="3" s="1"/>
  <c r="CY134" i="3"/>
  <c r="CZ134" i="3"/>
  <c r="DB134" i="3" s="1"/>
  <c r="DA134" i="3"/>
  <c r="DC134" i="3"/>
  <c r="A135" i="3"/>
  <c r="Y135" i="3"/>
  <c r="CX135" i="3" s="1"/>
  <c r="CY135" i="3"/>
  <c r="CZ135" i="3"/>
  <c r="DB135" i="3" s="1"/>
  <c r="DA135" i="3"/>
  <c r="DC135" i="3"/>
  <c r="A136" i="3"/>
  <c r="Y136" i="3"/>
  <c r="CX136" i="3" s="1"/>
  <c r="CW136" i="3"/>
  <c r="CY136" i="3"/>
  <c r="CZ136" i="3"/>
  <c r="DB136" i="3" s="1"/>
  <c r="DA136" i="3"/>
  <c r="DC136" i="3"/>
  <c r="A137" i="3"/>
  <c r="Y137" i="3"/>
  <c r="CW137" i="3" s="1"/>
  <c r="CX137" i="3"/>
  <c r="DF137" i="3" s="1"/>
  <c r="CY137" i="3"/>
  <c r="CZ137" i="3"/>
  <c r="DA137" i="3"/>
  <c r="DB137" i="3"/>
  <c r="DC137" i="3"/>
  <c r="A138" i="3"/>
  <c r="Y138" i="3"/>
  <c r="CX138" i="3" s="1"/>
  <c r="CY138" i="3"/>
  <c r="CZ138" i="3"/>
  <c r="DB138" i="3" s="1"/>
  <c r="DA138" i="3"/>
  <c r="DC138" i="3"/>
  <c r="A139" i="3"/>
  <c r="Y139" i="3"/>
  <c r="CX139" i="3" s="1"/>
  <c r="CY139" i="3"/>
  <c r="CZ139" i="3"/>
  <c r="DB139" i="3" s="1"/>
  <c r="DA139" i="3"/>
  <c r="DC139" i="3"/>
  <c r="A140" i="3"/>
  <c r="Y140" i="3"/>
  <c r="CX140" i="3"/>
  <c r="DG140" i="3" s="1"/>
  <c r="CY140" i="3"/>
  <c r="CZ140" i="3"/>
  <c r="DB140" i="3" s="1"/>
  <c r="DA140" i="3"/>
  <c r="DC140" i="3"/>
  <c r="A141" i="3"/>
  <c r="Y141" i="3"/>
  <c r="CX141" i="3" s="1"/>
  <c r="CU141" i="3"/>
  <c r="CV141" i="3"/>
  <c r="CY141" i="3"/>
  <c r="CZ141" i="3"/>
  <c r="DB141" i="3" s="1"/>
  <c r="DA141" i="3"/>
  <c r="DC141" i="3"/>
  <c r="A142" i="3"/>
  <c r="Y142" i="3"/>
  <c r="CX142" i="3" s="1"/>
  <c r="CY142" i="3"/>
  <c r="CZ142" i="3"/>
  <c r="DB142" i="3" s="1"/>
  <c r="DA142" i="3"/>
  <c r="DC142" i="3"/>
  <c r="A143" i="3"/>
  <c r="Y143" i="3"/>
  <c r="CX143" i="3" s="1"/>
  <c r="CW143" i="3"/>
  <c r="CY143" i="3"/>
  <c r="CZ143" i="3"/>
  <c r="DB143" i="3" s="1"/>
  <c r="DA143" i="3"/>
  <c r="DC143" i="3"/>
  <c r="A144" i="3"/>
  <c r="Y144" i="3"/>
  <c r="CY144" i="3"/>
  <c r="CZ144" i="3"/>
  <c r="DB144" i="3" s="1"/>
  <c r="DA144" i="3"/>
  <c r="DC144" i="3"/>
  <c r="A145" i="3"/>
  <c r="Y145" i="3"/>
  <c r="CX145" i="3" s="1"/>
  <c r="DH145" i="3" s="1"/>
  <c r="CY145" i="3"/>
  <c r="CZ145" i="3"/>
  <c r="DB145" i="3" s="1"/>
  <c r="DA145" i="3"/>
  <c r="DC145" i="3"/>
  <c r="A146" i="3"/>
  <c r="Y146" i="3"/>
  <c r="CY146" i="3"/>
  <c r="CZ146" i="3"/>
  <c r="DB146" i="3" s="1"/>
  <c r="DA146" i="3"/>
  <c r="DC146" i="3"/>
  <c r="A147" i="3"/>
  <c r="Y147" i="3"/>
  <c r="CX147" i="3" s="1"/>
  <c r="CY147" i="3"/>
  <c r="CZ147" i="3"/>
  <c r="DA147" i="3"/>
  <c r="DB147" i="3"/>
  <c r="DC147" i="3"/>
  <c r="A148" i="3"/>
  <c r="Y148" i="3"/>
  <c r="CX148" i="3" s="1"/>
  <c r="DH148" i="3" s="1"/>
  <c r="CY148" i="3"/>
  <c r="CZ148" i="3"/>
  <c r="DB148" i="3" s="1"/>
  <c r="DA148" i="3"/>
  <c r="DC148" i="3"/>
  <c r="A149" i="3"/>
  <c r="Y149" i="3"/>
  <c r="CX149" i="3" s="1"/>
  <c r="CY149" i="3"/>
  <c r="CZ149" i="3"/>
  <c r="DB149" i="3" s="1"/>
  <c r="DA149" i="3"/>
  <c r="DC149" i="3"/>
  <c r="DG149" i="3"/>
  <c r="A150" i="3"/>
  <c r="Y150" i="3"/>
  <c r="CX150" i="3" s="1"/>
  <c r="CU150" i="3"/>
  <c r="CV150" i="3"/>
  <c r="CY150" i="3"/>
  <c r="CZ150" i="3"/>
  <c r="DA150" i="3"/>
  <c r="DB150" i="3"/>
  <c r="DC150" i="3"/>
  <c r="A151" i="3"/>
  <c r="Y151" i="3"/>
  <c r="CX151" i="3" s="1"/>
  <c r="DG151" i="3" s="1"/>
  <c r="CY151" i="3"/>
  <c r="CZ151" i="3"/>
  <c r="DB151" i="3" s="1"/>
  <c r="DA151" i="3"/>
  <c r="DC151" i="3"/>
  <c r="A152" i="3"/>
  <c r="Y152" i="3"/>
  <c r="CW152" i="3"/>
  <c r="CX152" i="3"/>
  <c r="DF152" i="3" s="1"/>
  <c r="CY152" i="3"/>
  <c r="CZ152" i="3"/>
  <c r="DA152" i="3"/>
  <c r="DB152" i="3"/>
  <c r="DC152" i="3"/>
  <c r="DI152" i="3"/>
  <c r="A153" i="3"/>
  <c r="Y153" i="3"/>
  <c r="CX153" i="3" s="1"/>
  <c r="CY153" i="3"/>
  <c r="CZ153" i="3"/>
  <c r="DB153" i="3" s="1"/>
  <c r="DA153" i="3"/>
  <c r="DC153" i="3"/>
  <c r="DG153" i="3"/>
  <c r="DJ153" i="3" s="1"/>
  <c r="A154" i="3"/>
  <c r="Y154" i="3"/>
  <c r="CX154" i="3"/>
  <c r="DG154" i="3" s="1"/>
  <c r="CY154" i="3"/>
  <c r="CZ154" i="3"/>
  <c r="DB154" i="3" s="1"/>
  <c r="DA154" i="3"/>
  <c r="DC154" i="3"/>
  <c r="A155" i="3"/>
  <c r="Y155" i="3"/>
  <c r="CX155" i="3"/>
  <c r="CY155" i="3"/>
  <c r="CZ155" i="3"/>
  <c r="DB155" i="3" s="1"/>
  <c r="DA155" i="3"/>
  <c r="DC155" i="3"/>
  <c r="DH155" i="3"/>
  <c r="A156" i="3"/>
  <c r="Y156" i="3"/>
  <c r="CX156" i="3" s="1"/>
  <c r="CY156" i="3"/>
  <c r="CZ156" i="3"/>
  <c r="DB156" i="3" s="1"/>
  <c r="DA156" i="3"/>
  <c r="DC156" i="3"/>
  <c r="A157" i="3"/>
  <c r="Y157" i="3"/>
  <c r="CX157" i="3" s="1"/>
  <c r="DF157" i="3" s="1"/>
  <c r="DJ157" i="3" s="1"/>
  <c r="CY157" i="3"/>
  <c r="CZ157" i="3"/>
  <c r="DB157" i="3" s="1"/>
  <c r="DA157" i="3"/>
  <c r="DC157" i="3"/>
  <c r="DG157" i="3"/>
  <c r="A158" i="3"/>
  <c r="Y158" i="3"/>
  <c r="CX158" i="3"/>
  <c r="DG158" i="3" s="1"/>
  <c r="CY158" i="3"/>
  <c r="CZ158" i="3"/>
  <c r="DB158" i="3" s="1"/>
  <c r="DA158" i="3"/>
  <c r="DC158" i="3"/>
  <c r="A159" i="3"/>
  <c r="Y159" i="3"/>
  <c r="CX159" i="3"/>
  <c r="CY159" i="3"/>
  <c r="CZ159" i="3"/>
  <c r="DB159" i="3" s="1"/>
  <c r="DA159" i="3"/>
  <c r="DC159" i="3"/>
  <c r="DH159" i="3"/>
  <c r="A160" i="3"/>
  <c r="Y160" i="3"/>
  <c r="CU160" i="3"/>
  <c r="CY160" i="3"/>
  <c r="CZ160" i="3"/>
  <c r="DB160" i="3" s="1"/>
  <c r="DA160" i="3"/>
  <c r="DC160" i="3"/>
  <c r="A161" i="3"/>
  <c r="Y161" i="3"/>
  <c r="CX161" i="3" s="1"/>
  <c r="DH161" i="3" s="1"/>
  <c r="CW161" i="3"/>
  <c r="CY161" i="3"/>
  <c r="CZ161" i="3"/>
  <c r="DB161" i="3" s="1"/>
  <c r="DA161" i="3"/>
  <c r="DC161" i="3"/>
  <c r="A162" i="3"/>
  <c r="Y162" i="3"/>
  <c r="CY162" i="3"/>
  <c r="CZ162" i="3"/>
  <c r="DB162" i="3" s="1"/>
  <c r="DA162" i="3"/>
  <c r="DC162" i="3"/>
  <c r="A163" i="3"/>
  <c r="Y163" i="3"/>
  <c r="CX163" i="3"/>
  <c r="CY163" i="3"/>
  <c r="CZ163" i="3"/>
  <c r="DB163" i="3" s="1"/>
  <c r="DA163" i="3"/>
  <c r="DC163" i="3"/>
  <c r="DH163" i="3"/>
  <c r="A164" i="3"/>
  <c r="Y164" i="3"/>
  <c r="CX164" i="3" s="1"/>
  <c r="CY164" i="3"/>
  <c r="CZ164" i="3"/>
  <c r="DB164" i="3" s="1"/>
  <c r="DA164" i="3"/>
  <c r="DC164" i="3"/>
  <c r="A165" i="3"/>
  <c r="Y165" i="3"/>
  <c r="CV165" i="3" s="1"/>
  <c r="CU165" i="3"/>
  <c r="CX165" i="3"/>
  <c r="DI165" i="3" s="1"/>
  <c r="DJ165" i="3" s="1"/>
  <c r="CY165" i="3"/>
  <c r="CZ165" i="3"/>
  <c r="DA165" i="3"/>
  <c r="DB165" i="3"/>
  <c r="DC165" i="3"/>
  <c r="A166" i="3"/>
  <c r="Y166" i="3"/>
  <c r="CX166" i="3" s="1"/>
  <c r="CY166" i="3"/>
  <c r="CZ166" i="3"/>
  <c r="DB166" i="3" s="1"/>
  <c r="DA166" i="3"/>
  <c r="DC166" i="3"/>
  <c r="A167" i="3"/>
  <c r="Y167" i="3"/>
  <c r="CY167" i="3"/>
  <c r="CZ167" i="3"/>
  <c r="DB167" i="3" s="1"/>
  <c r="DA167" i="3"/>
  <c r="DC167" i="3"/>
  <c r="A168" i="3"/>
  <c r="Y168" i="3"/>
  <c r="CY168" i="3"/>
  <c r="CZ168" i="3"/>
  <c r="DA168" i="3"/>
  <c r="DB168" i="3"/>
  <c r="DC168" i="3"/>
  <c r="A169" i="3"/>
  <c r="Y169" i="3"/>
  <c r="CX169" i="3" s="1"/>
  <c r="CU169" i="3"/>
  <c r="CY169" i="3"/>
  <c r="CZ169" i="3"/>
  <c r="DB169" i="3" s="1"/>
  <c r="DA169" i="3"/>
  <c r="DC169" i="3"/>
  <c r="A170" i="3"/>
  <c r="Y170" i="3"/>
  <c r="CX170" i="3" s="1"/>
  <c r="CY170" i="3"/>
  <c r="CZ170" i="3"/>
  <c r="DB170" i="3" s="1"/>
  <c r="DA170" i="3"/>
  <c r="DC170" i="3"/>
  <c r="A171" i="3"/>
  <c r="Y171" i="3"/>
  <c r="CX171" i="3"/>
  <c r="DH171" i="3" s="1"/>
  <c r="CY171" i="3"/>
  <c r="CZ171" i="3"/>
  <c r="DA171" i="3"/>
  <c r="DB171" i="3"/>
  <c r="DC171" i="3"/>
  <c r="A172" i="3"/>
  <c r="Y172" i="3"/>
  <c r="CY172" i="3"/>
  <c r="CZ172" i="3"/>
  <c r="DB172" i="3" s="1"/>
  <c r="DA172" i="3"/>
  <c r="DC172" i="3"/>
  <c r="A173" i="3"/>
  <c r="Y173" i="3"/>
  <c r="CX173" i="3" s="1"/>
  <c r="CY173" i="3"/>
  <c r="CZ173" i="3"/>
  <c r="DB173" i="3" s="1"/>
  <c r="DA173" i="3"/>
  <c r="DC173" i="3"/>
  <c r="A174" i="3"/>
  <c r="Y174" i="3"/>
  <c r="CY174" i="3"/>
  <c r="CZ174" i="3"/>
  <c r="DA174" i="3"/>
  <c r="DB174" i="3"/>
  <c r="DC174" i="3"/>
  <c r="A175" i="3"/>
  <c r="Y175" i="3"/>
  <c r="CX175" i="3"/>
  <c r="CY175" i="3"/>
  <c r="CZ175" i="3"/>
  <c r="DB175" i="3" s="1"/>
  <c r="DA175" i="3"/>
  <c r="DC175" i="3"/>
  <c r="A176" i="3"/>
  <c r="Y176" i="3"/>
  <c r="CY176" i="3"/>
  <c r="CZ176" i="3"/>
  <c r="DA176" i="3"/>
  <c r="DB176" i="3"/>
  <c r="DC176" i="3"/>
  <c r="A177" i="3"/>
  <c r="Y177" i="3"/>
  <c r="CY177" i="3"/>
  <c r="CZ177" i="3"/>
  <c r="DA177" i="3"/>
  <c r="DB177" i="3"/>
  <c r="DC177" i="3"/>
  <c r="A178" i="3"/>
  <c r="Y178" i="3"/>
  <c r="CY178" i="3"/>
  <c r="CZ178" i="3"/>
  <c r="DB178" i="3" s="1"/>
  <c r="DA178" i="3"/>
  <c r="DC178" i="3"/>
  <c r="A179" i="3"/>
  <c r="Y179" i="3"/>
  <c r="CY179" i="3"/>
  <c r="CZ179" i="3"/>
  <c r="DA179" i="3"/>
  <c r="DB179" i="3"/>
  <c r="DC179" i="3"/>
  <c r="A180" i="3"/>
  <c r="Y180" i="3"/>
  <c r="CY180" i="3"/>
  <c r="CZ180" i="3"/>
  <c r="DB180" i="3" s="1"/>
  <c r="DA180" i="3"/>
  <c r="DC180" i="3"/>
  <c r="A181" i="3"/>
  <c r="Y181" i="3"/>
  <c r="CY181" i="3"/>
  <c r="CZ181" i="3"/>
  <c r="DB181" i="3" s="1"/>
  <c r="DA181" i="3"/>
  <c r="DC181" i="3"/>
  <c r="A182" i="3"/>
  <c r="Y182" i="3"/>
  <c r="CY182" i="3"/>
  <c r="CZ182" i="3"/>
  <c r="DA182" i="3"/>
  <c r="DB182" i="3"/>
  <c r="DC182" i="3"/>
  <c r="A183" i="3"/>
  <c r="Y183" i="3"/>
  <c r="CY183" i="3"/>
  <c r="CZ183" i="3"/>
  <c r="DB183" i="3" s="1"/>
  <c r="DA183" i="3"/>
  <c r="DC183" i="3"/>
  <c r="A184" i="3"/>
  <c r="Y184" i="3"/>
  <c r="CY184" i="3"/>
  <c r="CZ184" i="3"/>
  <c r="DB184" i="3" s="1"/>
  <c r="DA184" i="3"/>
  <c r="DC184" i="3"/>
  <c r="A185" i="3"/>
  <c r="Y185" i="3"/>
  <c r="CY185" i="3"/>
  <c r="CZ185" i="3"/>
  <c r="DA185" i="3"/>
  <c r="DB185" i="3"/>
  <c r="DC185" i="3"/>
  <c r="A186" i="3"/>
  <c r="Y186" i="3"/>
  <c r="CY186" i="3"/>
  <c r="CZ186" i="3"/>
  <c r="DB186" i="3" s="1"/>
  <c r="DA186" i="3"/>
  <c r="DC186" i="3"/>
  <c r="A187" i="3"/>
  <c r="Y187" i="3"/>
  <c r="CY187" i="3"/>
  <c r="CZ187" i="3"/>
  <c r="DB187" i="3" s="1"/>
  <c r="DA187" i="3"/>
  <c r="DC187" i="3"/>
  <c r="A188" i="3"/>
  <c r="Y188" i="3"/>
  <c r="CY188" i="3"/>
  <c r="CZ188" i="3"/>
  <c r="DB188" i="3" s="1"/>
  <c r="DA188" i="3"/>
  <c r="DC188" i="3"/>
  <c r="A189" i="3"/>
  <c r="Y189" i="3"/>
  <c r="CY189" i="3"/>
  <c r="CZ189" i="3"/>
  <c r="DB189" i="3" s="1"/>
  <c r="DA189" i="3"/>
  <c r="DC189" i="3"/>
  <c r="A190" i="3"/>
  <c r="Y190" i="3"/>
  <c r="CY190" i="3"/>
  <c r="CZ190" i="3"/>
  <c r="DB190" i="3" s="1"/>
  <c r="DA190" i="3"/>
  <c r="DC190" i="3"/>
  <c r="A191" i="3"/>
  <c r="Y191" i="3"/>
  <c r="CY191" i="3"/>
  <c r="CZ191" i="3"/>
  <c r="DB191" i="3" s="1"/>
  <c r="DA191" i="3"/>
  <c r="DC191" i="3"/>
  <c r="A192" i="3"/>
  <c r="Y192" i="3"/>
  <c r="CY192" i="3"/>
  <c r="CZ192" i="3"/>
  <c r="DB192" i="3" s="1"/>
  <c r="DA192" i="3"/>
  <c r="DC192" i="3"/>
  <c r="A193" i="3"/>
  <c r="Y193" i="3"/>
  <c r="CY193" i="3"/>
  <c r="CZ193" i="3"/>
  <c r="DB193" i="3" s="1"/>
  <c r="DA193" i="3"/>
  <c r="DC193" i="3"/>
  <c r="A194" i="3"/>
  <c r="Y194" i="3"/>
  <c r="CY194" i="3"/>
  <c r="CZ194" i="3"/>
  <c r="DB194" i="3" s="1"/>
  <c r="DA194" i="3"/>
  <c r="DC194" i="3"/>
  <c r="A195" i="3"/>
  <c r="Y195" i="3"/>
  <c r="CY195" i="3"/>
  <c r="CZ195" i="3"/>
  <c r="DB195" i="3" s="1"/>
  <c r="DA195" i="3"/>
  <c r="DC195" i="3"/>
  <c r="A196" i="3"/>
  <c r="Y196" i="3"/>
  <c r="CY196" i="3"/>
  <c r="CZ196" i="3"/>
  <c r="DA196" i="3"/>
  <c r="DB196" i="3"/>
  <c r="DC196" i="3"/>
  <c r="A197" i="3"/>
  <c r="Y197" i="3"/>
  <c r="CY197" i="3"/>
  <c r="CZ197" i="3"/>
  <c r="DB197" i="3" s="1"/>
  <c r="DA197" i="3"/>
  <c r="DC197" i="3"/>
  <c r="A198" i="3"/>
  <c r="Y198" i="3"/>
  <c r="CY198" i="3"/>
  <c r="CZ198" i="3"/>
  <c r="DB198" i="3" s="1"/>
  <c r="DA198" i="3"/>
  <c r="DC198" i="3"/>
  <c r="A199" i="3"/>
  <c r="Y199" i="3"/>
  <c r="CY199" i="3"/>
  <c r="CZ199" i="3"/>
  <c r="DB199" i="3" s="1"/>
  <c r="DA199" i="3"/>
  <c r="DC199" i="3"/>
  <c r="A200" i="3"/>
  <c r="Y200" i="3"/>
  <c r="CY200" i="3"/>
  <c r="CZ200" i="3"/>
  <c r="DB200" i="3" s="1"/>
  <c r="DA200" i="3"/>
  <c r="DC200" i="3"/>
  <c r="A201" i="3"/>
  <c r="Y201" i="3"/>
  <c r="CX201" i="3" s="1"/>
  <c r="CU201" i="3"/>
  <c r="CY201" i="3"/>
  <c r="CZ201" i="3"/>
  <c r="DB201" i="3" s="1"/>
  <c r="DA201" i="3"/>
  <c r="DC201" i="3"/>
  <c r="DG201" i="3"/>
  <c r="DI201" i="3"/>
  <c r="DJ201" i="3" s="1"/>
  <c r="A202" i="3"/>
  <c r="Y202" i="3"/>
  <c r="CX202" i="3" s="1"/>
  <c r="DH202" i="3" s="1"/>
  <c r="CY202" i="3"/>
  <c r="CZ202" i="3"/>
  <c r="DA202" i="3"/>
  <c r="DB202" i="3"/>
  <c r="DC202" i="3"/>
  <c r="A203" i="3"/>
  <c r="Y203" i="3"/>
  <c r="CY203" i="3"/>
  <c r="CZ203" i="3"/>
  <c r="DA203" i="3"/>
  <c r="DB203" i="3"/>
  <c r="DC203" i="3"/>
  <c r="A204" i="3"/>
  <c r="Y204" i="3"/>
  <c r="CW204" i="3" s="1"/>
  <c r="CY204" i="3"/>
  <c r="CZ204" i="3"/>
  <c r="DA204" i="3"/>
  <c r="DB204" i="3"/>
  <c r="DC204" i="3"/>
  <c r="A205" i="3"/>
  <c r="Y205" i="3"/>
  <c r="CW205" i="3" s="1"/>
  <c r="CY205" i="3"/>
  <c r="CZ205" i="3"/>
  <c r="DB205" i="3" s="1"/>
  <c r="DA205" i="3"/>
  <c r="DC205" i="3"/>
  <c r="A206" i="3"/>
  <c r="Y206" i="3"/>
  <c r="CX206" i="3"/>
  <c r="DF206" i="3" s="1"/>
  <c r="DJ206" i="3" s="1"/>
  <c r="CY206" i="3"/>
  <c r="CZ206" i="3"/>
  <c r="DA206" i="3"/>
  <c r="DB206" i="3"/>
  <c r="DC206" i="3"/>
  <c r="A207" i="3"/>
  <c r="Y207" i="3"/>
  <c r="CY207" i="3"/>
  <c r="CZ207" i="3"/>
  <c r="DA207" i="3"/>
  <c r="DB207" i="3"/>
  <c r="DC207" i="3"/>
  <c r="A208" i="3"/>
  <c r="Y208" i="3"/>
  <c r="CY208" i="3"/>
  <c r="CZ208" i="3"/>
  <c r="DA208" i="3"/>
  <c r="DB208" i="3"/>
  <c r="DC208" i="3"/>
  <c r="A209" i="3"/>
  <c r="Y209" i="3"/>
  <c r="CY209" i="3"/>
  <c r="CZ209" i="3"/>
  <c r="DB209" i="3" s="1"/>
  <c r="DA209" i="3"/>
  <c r="DC209" i="3"/>
  <c r="A210" i="3"/>
  <c r="Y210" i="3"/>
  <c r="CY210" i="3"/>
  <c r="CZ210" i="3"/>
  <c r="DA210" i="3"/>
  <c r="DB210" i="3"/>
  <c r="DC210" i="3"/>
  <c r="A211" i="3"/>
  <c r="Y211" i="3"/>
  <c r="CY211" i="3"/>
  <c r="CZ211" i="3"/>
  <c r="DA211" i="3"/>
  <c r="DB211" i="3"/>
  <c r="DC211" i="3"/>
  <c r="A212" i="3"/>
  <c r="Y212" i="3"/>
  <c r="CY212" i="3"/>
  <c r="CZ212" i="3"/>
  <c r="DB212" i="3" s="1"/>
  <c r="DA212" i="3"/>
  <c r="DC212" i="3"/>
  <c r="A213" i="3"/>
  <c r="Y213" i="3"/>
  <c r="CY213" i="3"/>
  <c r="CZ213" i="3"/>
  <c r="DA213" i="3"/>
  <c r="DB213" i="3"/>
  <c r="DC213" i="3"/>
  <c r="A214" i="3"/>
  <c r="Y214" i="3"/>
  <c r="CY214" i="3"/>
  <c r="CZ214" i="3"/>
  <c r="DA214" i="3"/>
  <c r="DB214" i="3"/>
  <c r="DC214" i="3"/>
  <c r="A215" i="3"/>
  <c r="Y215" i="3"/>
  <c r="CY215" i="3"/>
  <c r="CZ215" i="3"/>
  <c r="DB215" i="3" s="1"/>
  <c r="DA215" i="3"/>
  <c r="DC215" i="3"/>
  <c r="A216" i="3"/>
  <c r="Y216" i="3"/>
  <c r="CY216" i="3"/>
  <c r="CZ216" i="3"/>
  <c r="DB216" i="3" s="1"/>
  <c r="DA216" i="3"/>
  <c r="DC216" i="3"/>
  <c r="A217" i="3"/>
  <c r="Y217" i="3"/>
  <c r="CV217" i="3" s="1"/>
  <c r="CU217" i="3"/>
  <c r="CY217" i="3"/>
  <c r="CZ217" i="3"/>
  <c r="DB217" i="3" s="1"/>
  <c r="DA217" i="3"/>
  <c r="DC217" i="3"/>
  <c r="A218" i="3"/>
  <c r="Y218" i="3"/>
  <c r="CY218" i="3"/>
  <c r="CZ218" i="3"/>
  <c r="DB218" i="3" s="1"/>
  <c r="DA218" i="3"/>
  <c r="DC218" i="3"/>
  <c r="A219" i="3"/>
  <c r="Y219" i="3"/>
  <c r="CX219" i="3"/>
  <c r="DG219" i="3" s="1"/>
  <c r="CY219" i="3"/>
  <c r="CZ219" i="3"/>
  <c r="DB219" i="3" s="1"/>
  <c r="DA219" i="3"/>
  <c r="DC219" i="3"/>
  <c r="DF219" i="3"/>
  <c r="DJ219" i="3" s="1"/>
  <c r="DI219" i="3"/>
  <c r="A220" i="3"/>
  <c r="Y220" i="3"/>
  <c r="CY220" i="3"/>
  <c r="CZ220" i="3"/>
  <c r="DA220" i="3"/>
  <c r="DB220" i="3"/>
  <c r="DC220" i="3"/>
  <c r="A221" i="3"/>
  <c r="Y221" i="3"/>
  <c r="CY221" i="3"/>
  <c r="CZ221" i="3"/>
  <c r="DB221" i="3" s="1"/>
  <c r="DA221" i="3"/>
  <c r="DC221" i="3"/>
  <c r="A222" i="3"/>
  <c r="Y222" i="3"/>
  <c r="CY222" i="3"/>
  <c r="CZ222" i="3"/>
  <c r="DB222" i="3" s="1"/>
  <c r="DA222" i="3"/>
  <c r="DC222" i="3"/>
  <c r="A223" i="3"/>
  <c r="Y223" i="3"/>
  <c r="CX223" i="3"/>
  <c r="CY223" i="3"/>
  <c r="CZ223" i="3"/>
  <c r="DB223" i="3" s="1"/>
  <c r="DA223" i="3"/>
  <c r="DC223" i="3"/>
  <c r="A224" i="3"/>
  <c r="Y224" i="3"/>
  <c r="CX224" i="3" s="1"/>
  <c r="CY224" i="3"/>
  <c r="CZ224" i="3"/>
  <c r="DA224" i="3"/>
  <c r="DB224" i="3"/>
  <c r="DC224" i="3"/>
  <c r="A225" i="3"/>
  <c r="Y225" i="3"/>
  <c r="CV225" i="3" s="1"/>
  <c r="CU225" i="3"/>
  <c r="CY225" i="3"/>
  <c r="CZ225" i="3"/>
  <c r="DB225" i="3" s="1"/>
  <c r="DA225" i="3"/>
  <c r="DC225" i="3"/>
  <c r="A226" i="3"/>
  <c r="Y226" i="3"/>
  <c r="CX226" i="3" s="1"/>
  <c r="CU226" i="3"/>
  <c r="CV226" i="3"/>
  <c r="CY226" i="3"/>
  <c r="CZ226" i="3"/>
  <c r="DB226" i="3" s="1"/>
  <c r="DA226" i="3"/>
  <c r="DC226" i="3"/>
  <c r="A227" i="3"/>
  <c r="Y227" i="3"/>
  <c r="CX227" i="3" s="1"/>
  <c r="CU227" i="3"/>
  <c r="CV227" i="3"/>
  <c r="CY227" i="3"/>
  <c r="CZ227" i="3"/>
  <c r="DA227" i="3"/>
  <c r="DB227" i="3"/>
  <c r="DC227" i="3"/>
  <c r="A228" i="3"/>
  <c r="Y228" i="3"/>
  <c r="CX228" i="3" s="1"/>
  <c r="DI228" i="3" s="1"/>
  <c r="DJ228" i="3" s="1"/>
  <c r="CU228" i="3"/>
  <c r="CY228" i="3"/>
  <c r="CZ228" i="3"/>
  <c r="DB228" i="3" s="1"/>
  <c r="DA228" i="3"/>
  <c r="DC228" i="3"/>
  <c r="A229" i="3"/>
  <c r="Y229" i="3"/>
  <c r="CX229" i="3" s="1"/>
  <c r="CW229" i="3"/>
  <c r="CY229" i="3"/>
  <c r="CZ229" i="3"/>
  <c r="DB229" i="3" s="1"/>
  <c r="DA229" i="3"/>
  <c r="DC229" i="3"/>
  <c r="A230" i="3"/>
  <c r="Y230" i="3"/>
  <c r="CW230" i="3" s="1"/>
  <c r="CX230" i="3"/>
  <c r="DH230" i="3" s="1"/>
  <c r="CY230" i="3"/>
  <c r="CZ230" i="3"/>
  <c r="DA230" i="3"/>
  <c r="DB230" i="3"/>
  <c r="DC230" i="3"/>
  <c r="A231" i="3"/>
  <c r="Y231" i="3"/>
  <c r="CX231" i="3"/>
  <c r="CY231" i="3"/>
  <c r="CZ231" i="3"/>
  <c r="DB231" i="3" s="1"/>
  <c r="DA231" i="3"/>
  <c r="DC231" i="3"/>
  <c r="DH231" i="3"/>
  <c r="A232" i="3"/>
  <c r="Y232" i="3"/>
  <c r="CY232" i="3"/>
  <c r="CZ232" i="3"/>
  <c r="DB232" i="3" s="1"/>
  <c r="DA232" i="3"/>
  <c r="DC232" i="3"/>
  <c r="A233" i="3"/>
  <c r="Y233" i="3"/>
  <c r="CY233" i="3"/>
  <c r="CZ233" i="3"/>
  <c r="DB233" i="3" s="1"/>
  <c r="DA233" i="3"/>
  <c r="DC233" i="3"/>
  <c r="A234" i="3"/>
  <c r="Y234" i="3"/>
  <c r="CY234" i="3"/>
  <c r="CZ234" i="3"/>
  <c r="DB234" i="3" s="1"/>
  <c r="DA234" i="3"/>
  <c r="DC234" i="3"/>
  <c r="A235" i="3"/>
  <c r="Y235" i="3"/>
  <c r="CY235" i="3"/>
  <c r="CZ235" i="3"/>
  <c r="DA235" i="3"/>
  <c r="DB235" i="3"/>
  <c r="DC235" i="3"/>
  <c r="A236" i="3"/>
  <c r="Y236" i="3"/>
  <c r="CY236" i="3"/>
  <c r="CZ236" i="3"/>
  <c r="DB236" i="3" s="1"/>
  <c r="DA236" i="3"/>
  <c r="DC236" i="3"/>
  <c r="A237" i="3"/>
  <c r="Y237" i="3"/>
  <c r="CY237" i="3"/>
  <c r="CZ237" i="3"/>
  <c r="DB237" i="3" s="1"/>
  <c r="DA237" i="3"/>
  <c r="DC237" i="3"/>
  <c r="A238" i="3"/>
  <c r="Y238" i="3"/>
  <c r="CY238" i="3"/>
  <c r="CZ238" i="3"/>
  <c r="DB238" i="3" s="1"/>
  <c r="DA238" i="3"/>
  <c r="DC238" i="3"/>
  <c r="A239" i="3"/>
  <c r="Y239" i="3"/>
  <c r="CY239" i="3"/>
  <c r="CZ239" i="3"/>
  <c r="DB239" i="3" s="1"/>
  <c r="DA239" i="3"/>
  <c r="DC239" i="3"/>
  <c r="A240" i="3"/>
  <c r="Y240" i="3"/>
  <c r="CY240" i="3"/>
  <c r="CZ240" i="3"/>
  <c r="DA240" i="3"/>
  <c r="DB240" i="3"/>
  <c r="DC240" i="3"/>
  <c r="A241" i="3"/>
  <c r="Y241" i="3"/>
  <c r="CY241" i="3"/>
  <c r="CZ241" i="3"/>
  <c r="DA241" i="3"/>
  <c r="DB241" i="3"/>
  <c r="DC241" i="3"/>
  <c r="A242" i="3"/>
  <c r="Y242" i="3"/>
  <c r="CU242" i="3"/>
  <c r="CY242" i="3"/>
  <c r="CZ242" i="3"/>
  <c r="DA242" i="3"/>
  <c r="DB242" i="3"/>
  <c r="DC242" i="3"/>
  <c r="A243" i="3"/>
  <c r="Y243" i="3"/>
  <c r="CX243" i="3" s="1"/>
  <c r="DH243" i="3" s="1"/>
  <c r="CW243" i="3"/>
  <c r="CY243" i="3"/>
  <c r="CZ243" i="3"/>
  <c r="DB243" i="3" s="1"/>
  <c r="DA243" i="3"/>
  <c r="DC243" i="3"/>
  <c r="DG243" i="3"/>
  <c r="DJ243" i="3" s="1"/>
  <c r="DI243" i="3"/>
  <c r="A244" i="3"/>
  <c r="Y244" i="3"/>
  <c r="CX244" i="3" s="1"/>
  <c r="CY244" i="3"/>
  <c r="CZ244" i="3"/>
  <c r="DB244" i="3" s="1"/>
  <c r="DA244" i="3"/>
  <c r="DC244" i="3"/>
  <c r="A245" i="3"/>
  <c r="Y245" i="3"/>
  <c r="CY245" i="3"/>
  <c r="CZ245" i="3"/>
  <c r="DB245" i="3" s="1"/>
  <c r="DA245" i="3"/>
  <c r="DC245" i="3"/>
  <c r="A246" i="3"/>
  <c r="Y246" i="3"/>
  <c r="CY246" i="3"/>
  <c r="CZ246" i="3"/>
  <c r="DB246" i="3" s="1"/>
  <c r="DA246" i="3"/>
  <c r="DC246" i="3"/>
  <c r="A247" i="3"/>
  <c r="Y247" i="3"/>
  <c r="CV247" i="3" s="1"/>
  <c r="CU247" i="3"/>
  <c r="CY247" i="3"/>
  <c r="CZ247" i="3"/>
  <c r="DB247" i="3" s="1"/>
  <c r="DA247" i="3"/>
  <c r="DC247" i="3"/>
  <c r="A248" i="3"/>
  <c r="Y248" i="3"/>
  <c r="CX248" i="3" s="1"/>
  <c r="CY248" i="3"/>
  <c r="CZ248" i="3"/>
  <c r="DB248" i="3" s="1"/>
  <c r="DA248" i="3"/>
  <c r="DC248" i="3"/>
  <c r="DI248" i="3"/>
  <c r="DJ248" i="3" s="1"/>
  <c r="A249" i="3"/>
  <c r="Y249" i="3"/>
  <c r="CW249" i="3" s="1"/>
  <c r="CX249" i="3"/>
  <c r="DF249" i="3" s="1"/>
  <c r="CY249" i="3"/>
  <c r="CZ249" i="3"/>
  <c r="DA249" i="3"/>
  <c r="DB249" i="3"/>
  <c r="DC249" i="3"/>
  <c r="A250" i="3"/>
  <c r="Y250" i="3"/>
  <c r="CY250" i="3"/>
  <c r="CZ250" i="3"/>
  <c r="DA250" i="3"/>
  <c r="DB250" i="3"/>
  <c r="DC250" i="3"/>
  <c r="A251" i="3"/>
  <c r="Y251" i="3"/>
  <c r="CV251" i="3" s="1"/>
  <c r="CU251" i="3"/>
  <c r="CY251" i="3"/>
  <c r="CZ251" i="3"/>
  <c r="DB251" i="3" s="1"/>
  <c r="DA251" i="3"/>
  <c r="DC251" i="3"/>
  <c r="A252" i="3"/>
  <c r="Y252" i="3"/>
  <c r="CW252" i="3" s="1"/>
  <c r="CY252" i="3"/>
  <c r="CZ252" i="3"/>
  <c r="DB252" i="3" s="1"/>
  <c r="DA252" i="3"/>
  <c r="DC252" i="3"/>
  <c r="A253" i="3"/>
  <c r="Y253" i="3"/>
  <c r="CX253" i="3"/>
  <c r="DG253" i="3" s="1"/>
  <c r="CY253" i="3"/>
  <c r="CZ253" i="3"/>
  <c r="DB253" i="3" s="1"/>
  <c r="DA253" i="3"/>
  <c r="DC253" i="3"/>
  <c r="DF253" i="3"/>
  <c r="DJ253" i="3" s="1"/>
  <c r="DI253" i="3"/>
  <c r="A254" i="3"/>
  <c r="Y254" i="3"/>
  <c r="CX254" i="3" s="1"/>
  <c r="CY254" i="3"/>
  <c r="CZ254" i="3"/>
  <c r="DA254" i="3"/>
  <c r="DB254" i="3"/>
  <c r="DC254" i="3"/>
  <c r="A255" i="3"/>
  <c r="Y255" i="3"/>
  <c r="CY255" i="3"/>
  <c r="CZ255" i="3"/>
  <c r="DB255" i="3" s="1"/>
  <c r="DA255" i="3"/>
  <c r="DC255" i="3"/>
  <c r="A256" i="3"/>
  <c r="Y256" i="3"/>
  <c r="CY256" i="3"/>
  <c r="CZ256" i="3"/>
  <c r="DB256" i="3" s="1"/>
  <c r="DA256" i="3"/>
  <c r="DC256" i="3"/>
  <c r="A257" i="3"/>
  <c r="Y257" i="3"/>
  <c r="CX257" i="3"/>
  <c r="DH257" i="3" s="1"/>
  <c r="CY257" i="3"/>
  <c r="CZ257" i="3"/>
  <c r="DB257" i="3" s="1"/>
  <c r="DA257" i="3"/>
  <c r="DC257" i="3"/>
  <c r="A258" i="3"/>
  <c r="Y258" i="3"/>
  <c r="CY258" i="3"/>
  <c r="CZ258" i="3"/>
  <c r="DB258" i="3" s="1"/>
  <c r="DA258" i="3"/>
  <c r="DC258" i="3"/>
  <c r="A259" i="3"/>
  <c r="Y259" i="3"/>
  <c r="CY259" i="3"/>
  <c r="CZ259" i="3"/>
  <c r="DB259" i="3" s="1"/>
  <c r="DA259" i="3"/>
  <c r="DC259" i="3"/>
  <c r="A260" i="3"/>
  <c r="Y260" i="3"/>
  <c r="CY260" i="3"/>
  <c r="CZ260" i="3"/>
  <c r="DB260" i="3" s="1"/>
  <c r="DA260" i="3"/>
  <c r="DC260" i="3"/>
  <c r="A261" i="3"/>
  <c r="Y261" i="3"/>
  <c r="CY261" i="3"/>
  <c r="CZ261" i="3"/>
  <c r="DB261" i="3" s="1"/>
  <c r="DA261" i="3"/>
  <c r="DC261" i="3"/>
  <c r="A262" i="3"/>
  <c r="Y262" i="3"/>
  <c r="CY262" i="3"/>
  <c r="CZ262" i="3"/>
  <c r="DB262" i="3" s="1"/>
  <c r="DA262" i="3"/>
  <c r="DC262" i="3"/>
  <c r="A263" i="3"/>
  <c r="Y263" i="3"/>
  <c r="CY263" i="3"/>
  <c r="CZ263" i="3"/>
  <c r="DB263" i="3" s="1"/>
  <c r="DA263" i="3"/>
  <c r="DC263" i="3"/>
  <c r="A264" i="3"/>
  <c r="Y264" i="3"/>
  <c r="CY264" i="3"/>
  <c r="CZ264" i="3"/>
  <c r="DB264" i="3" s="1"/>
  <c r="DA264" i="3"/>
  <c r="DC264" i="3"/>
  <c r="A265" i="3"/>
  <c r="Y265" i="3"/>
  <c r="CY265" i="3"/>
  <c r="CZ265" i="3"/>
  <c r="DB265" i="3" s="1"/>
  <c r="DA265" i="3"/>
  <c r="DC265" i="3"/>
  <c r="A266" i="3"/>
  <c r="Y266" i="3"/>
  <c r="CY266" i="3"/>
  <c r="CZ266" i="3"/>
  <c r="DB266" i="3" s="1"/>
  <c r="DA266" i="3"/>
  <c r="DC266" i="3"/>
  <c r="A267" i="3"/>
  <c r="Y267" i="3"/>
  <c r="CY267" i="3"/>
  <c r="CZ267" i="3"/>
  <c r="DB267" i="3" s="1"/>
  <c r="DA267" i="3"/>
  <c r="DC267" i="3"/>
  <c r="A268" i="3"/>
  <c r="Y268" i="3"/>
  <c r="CY268" i="3"/>
  <c r="CZ268" i="3"/>
  <c r="DB268" i="3" s="1"/>
  <c r="DA268" i="3"/>
  <c r="DC268" i="3"/>
  <c r="A269" i="3"/>
  <c r="Y269" i="3"/>
  <c r="CY269" i="3"/>
  <c r="CZ269" i="3"/>
  <c r="DA269" i="3"/>
  <c r="DB269" i="3"/>
  <c r="DC269" i="3"/>
  <c r="A270" i="3"/>
  <c r="Y270" i="3"/>
  <c r="CY270" i="3"/>
  <c r="CZ270" i="3"/>
  <c r="DB270" i="3" s="1"/>
  <c r="DA270" i="3"/>
  <c r="DC270" i="3"/>
  <c r="A271" i="3"/>
  <c r="Y271" i="3"/>
  <c r="CY271" i="3"/>
  <c r="CZ271" i="3"/>
  <c r="DB271" i="3" s="1"/>
  <c r="DA271" i="3"/>
  <c r="DC271" i="3"/>
  <c r="A272" i="3"/>
  <c r="Y272" i="3"/>
  <c r="CY272" i="3"/>
  <c r="CZ272" i="3"/>
  <c r="DA272" i="3"/>
  <c r="DB272" i="3"/>
  <c r="DC272" i="3"/>
  <c r="A273" i="3"/>
  <c r="Y273" i="3"/>
  <c r="CY273" i="3"/>
  <c r="CZ273" i="3"/>
  <c r="DB273" i="3" s="1"/>
  <c r="DA273" i="3"/>
  <c r="DC273" i="3"/>
  <c r="A274" i="3"/>
  <c r="Y274" i="3"/>
  <c r="CY274" i="3"/>
  <c r="CZ274" i="3"/>
  <c r="DB274" i="3" s="1"/>
  <c r="DA274" i="3"/>
  <c r="DC274" i="3"/>
  <c r="A275" i="3"/>
  <c r="Y275" i="3"/>
  <c r="CY275" i="3"/>
  <c r="CZ275" i="3"/>
  <c r="DA275" i="3"/>
  <c r="DB275" i="3"/>
  <c r="DC275" i="3"/>
  <c r="A276" i="3"/>
  <c r="Y276" i="3"/>
  <c r="CY276" i="3"/>
  <c r="CZ276" i="3"/>
  <c r="DB276" i="3" s="1"/>
  <c r="DA276" i="3"/>
  <c r="DC276" i="3"/>
  <c r="A277" i="3"/>
  <c r="Y277" i="3"/>
  <c r="CY277" i="3"/>
  <c r="CZ277" i="3"/>
  <c r="DB277" i="3" s="1"/>
  <c r="DA277" i="3"/>
  <c r="DC277" i="3"/>
  <c r="A278" i="3"/>
  <c r="Y278" i="3"/>
  <c r="CY278" i="3"/>
  <c r="CZ278" i="3"/>
  <c r="DB278" i="3" s="1"/>
  <c r="DA278" i="3"/>
  <c r="DC278" i="3"/>
  <c r="A279" i="3"/>
  <c r="Y279" i="3"/>
  <c r="CY279" i="3"/>
  <c r="CZ279" i="3"/>
  <c r="DB279" i="3" s="1"/>
  <c r="DA279" i="3"/>
  <c r="DC279" i="3"/>
  <c r="A280" i="3"/>
  <c r="Y280" i="3"/>
  <c r="CY280" i="3"/>
  <c r="CZ280" i="3"/>
  <c r="DB280" i="3" s="1"/>
  <c r="DA280" i="3"/>
  <c r="DC280" i="3"/>
  <c r="A281" i="3"/>
  <c r="Y281" i="3"/>
  <c r="CY281" i="3"/>
  <c r="CZ281" i="3"/>
  <c r="DB281" i="3" s="1"/>
  <c r="DA281" i="3"/>
  <c r="DC281" i="3"/>
  <c r="A282" i="3"/>
  <c r="Y282" i="3"/>
  <c r="CY282" i="3"/>
  <c r="CZ282" i="3"/>
  <c r="DB282" i="3" s="1"/>
  <c r="DA282" i="3"/>
  <c r="DC282" i="3"/>
  <c r="A283" i="3"/>
  <c r="Y283" i="3"/>
  <c r="CU283" i="3"/>
  <c r="CY283" i="3"/>
  <c r="CZ283" i="3"/>
  <c r="DB283" i="3" s="1"/>
  <c r="DA283" i="3"/>
  <c r="DC283" i="3"/>
  <c r="A284" i="3"/>
  <c r="Y284" i="3"/>
  <c r="CX284" i="3"/>
  <c r="DH284" i="3" s="1"/>
  <c r="CY284" i="3"/>
  <c r="CZ284" i="3"/>
  <c r="DB284" i="3" s="1"/>
  <c r="DA284" i="3"/>
  <c r="DC284" i="3"/>
  <c r="DI284" i="3"/>
  <c r="DJ284" i="3" s="1"/>
  <c r="A285" i="3"/>
  <c r="Y285" i="3"/>
  <c r="CW285" i="3" s="1"/>
  <c r="CX285" i="3"/>
  <c r="DF285" i="3" s="1"/>
  <c r="CY285" i="3"/>
  <c r="CZ285" i="3"/>
  <c r="DB285" i="3" s="1"/>
  <c r="DA285" i="3"/>
  <c r="DC285" i="3"/>
  <c r="A286" i="3"/>
  <c r="Y286" i="3"/>
  <c r="CX286" i="3" s="1"/>
  <c r="CW286" i="3"/>
  <c r="CY286" i="3"/>
  <c r="CZ286" i="3"/>
  <c r="DB286" i="3" s="1"/>
  <c r="DA286" i="3"/>
  <c r="DC286" i="3"/>
  <c r="A287" i="3"/>
  <c r="Y287" i="3"/>
  <c r="CX287" i="3" s="1"/>
  <c r="DG287" i="3" s="1"/>
  <c r="DJ287" i="3" s="1"/>
  <c r="CY287" i="3"/>
  <c r="CZ287" i="3"/>
  <c r="DA287" i="3"/>
  <c r="DB287" i="3"/>
  <c r="DC287" i="3"/>
  <c r="A288" i="3"/>
  <c r="Y288" i="3"/>
  <c r="CX288" i="3" s="1"/>
  <c r="CY288" i="3"/>
  <c r="CZ288" i="3"/>
  <c r="DB288" i="3" s="1"/>
  <c r="DA288" i="3"/>
  <c r="DC288" i="3"/>
  <c r="DI288" i="3"/>
  <c r="A289" i="3"/>
  <c r="Y289" i="3"/>
  <c r="CY289" i="3"/>
  <c r="CZ289" i="3"/>
  <c r="DB289" i="3" s="1"/>
  <c r="DA289" i="3"/>
  <c r="DC289" i="3"/>
  <c r="A290" i="3"/>
  <c r="Y290" i="3"/>
  <c r="CY290" i="3"/>
  <c r="CZ290" i="3"/>
  <c r="DB290" i="3" s="1"/>
  <c r="DA290" i="3"/>
  <c r="DC290" i="3"/>
  <c r="A291" i="3"/>
  <c r="Y291" i="3"/>
  <c r="CY291" i="3"/>
  <c r="CZ291" i="3"/>
  <c r="DA291" i="3"/>
  <c r="DB291" i="3"/>
  <c r="DC291" i="3"/>
  <c r="A292" i="3"/>
  <c r="Y292" i="3"/>
  <c r="CY292" i="3"/>
  <c r="CZ292" i="3"/>
  <c r="DB292" i="3" s="1"/>
  <c r="DA292" i="3"/>
  <c r="DC292" i="3"/>
  <c r="A293" i="3"/>
  <c r="Y293" i="3"/>
  <c r="CY293" i="3"/>
  <c r="CZ293" i="3"/>
  <c r="DA293" i="3"/>
  <c r="DB293" i="3"/>
  <c r="DC293" i="3"/>
  <c r="A294" i="3"/>
  <c r="Y294" i="3"/>
  <c r="CY294" i="3"/>
  <c r="CZ294" i="3"/>
  <c r="DA294" i="3"/>
  <c r="DB294" i="3"/>
  <c r="DC294" i="3"/>
  <c r="A295" i="3"/>
  <c r="Y295" i="3"/>
  <c r="CY295" i="3"/>
  <c r="CZ295" i="3"/>
  <c r="DB295" i="3" s="1"/>
  <c r="DA295" i="3"/>
  <c r="DC295" i="3"/>
  <c r="A296" i="3"/>
  <c r="Y296" i="3"/>
  <c r="CY296" i="3"/>
  <c r="CZ296" i="3"/>
  <c r="DB296" i="3" s="1"/>
  <c r="DA296" i="3"/>
  <c r="DC296" i="3"/>
  <c r="A297" i="3"/>
  <c r="Y297" i="3"/>
  <c r="CY297" i="3"/>
  <c r="CZ297" i="3"/>
  <c r="DB297" i="3" s="1"/>
  <c r="DA297" i="3"/>
  <c r="DC297" i="3"/>
  <c r="A298" i="3"/>
  <c r="Y298" i="3"/>
  <c r="CY298" i="3"/>
  <c r="CZ298" i="3"/>
  <c r="DB298" i="3" s="1"/>
  <c r="DA298" i="3"/>
  <c r="DC298" i="3"/>
  <c r="A299" i="3"/>
  <c r="Y299" i="3"/>
  <c r="CU299" i="3"/>
  <c r="CY299" i="3"/>
  <c r="CZ299" i="3"/>
  <c r="DB299" i="3" s="1"/>
  <c r="DA299" i="3"/>
  <c r="DC299" i="3"/>
  <c r="A300" i="3"/>
  <c r="Y300" i="3"/>
  <c r="CX300" i="3" s="1"/>
  <c r="CY300" i="3"/>
  <c r="CZ300" i="3"/>
  <c r="DA300" i="3"/>
  <c r="DB300" i="3"/>
  <c r="DC300" i="3"/>
  <c r="A301" i="3"/>
  <c r="Y301" i="3"/>
  <c r="CX301" i="3" s="1"/>
  <c r="CY301" i="3"/>
  <c r="CZ301" i="3"/>
  <c r="DB301" i="3" s="1"/>
  <c r="DA301" i="3"/>
  <c r="DC301" i="3"/>
  <c r="A302" i="3"/>
  <c r="Y302" i="3"/>
  <c r="CX302" i="3" s="1"/>
  <c r="CY302" i="3"/>
  <c r="CZ302" i="3"/>
  <c r="DB302" i="3" s="1"/>
  <c r="DA302" i="3"/>
  <c r="DC302" i="3"/>
  <c r="A303" i="3"/>
  <c r="Y303" i="3"/>
  <c r="CX303" i="3"/>
  <c r="DH303" i="3" s="1"/>
  <c r="CY303" i="3"/>
  <c r="CZ303" i="3"/>
  <c r="DA303" i="3"/>
  <c r="DB303" i="3"/>
  <c r="DC303" i="3"/>
  <c r="A304" i="3"/>
  <c r="Y304" i="3"/>
  <c r="CX304" i="3"/>
  <c r="DF304" i="3" s="1"/>
  <c r="DJ304" i="3" s="1"/>
  <c r="CY304" i="3"/>
  <c r="CZ304" i="3"/>
  <c r="DB304" i="3" s="1"/>
  <c r="DA304" i="3"/>
  <c r="DC304" i="3"/>
  <c r="DH304" i="3"/>
  <c r="A305" i="3"/>
  <c r="Y305" i="3"/>
  <c r="CX305" i="3" s="1"/>
  <c r="CY305" i="3"/>
  <c r="CZ305" i="3"/>
  <c r="DB305" i="3" s="1"/>
  <c r="DA305" i="3"/>
  <c r="DC305" i="3"/>
  <c r="A306" i="3"/>
  <c r="Y306" i="3"/>
  <c r="CX306" i="3" s="1"/>
  <c r="CY306" i="3"/>
  <c r="CZ306" i="3"/>
  <c r="DB306" i="3" s="1"/>
  <c r="DA306" i="3"/>
  <c r="DC306" i="3"/>
  <c r="DI306" i="3"/>
  <c r="A307" i="3"/>
  <c r="Y307" i="3"/>
  <c r="CV307" i="3" s="1"/>
  <c r="CU307" i="3"/>
  <c r="CY307" i="3"/>
  <c r="CZ307" i="3"/>
  <c r="DB307" i="3" s="1"/>
  <c r="DA307" i="3"/>
  <c r="DC307" i="3"/>
  <c r="A308" i="3"/>
  <c r="Y308" i="3"/>
  <c r="CU308" i="3"/>
  <c r="CV308" i="3"/>
  <c r="CX308" i="3"/>
  <c r="CY308" i="3"/>
  <c r="CZ308" i="3"/>
  <c r="DB308" i="3" s="1"/>
  <c r="DA308" i="3"/>
  <c r="DC308" i="3"/>
  <c r="A309" i="3"/>
  <c r="Y309" i="3"/>
  <c r="CU309" i="3"/>
  <c r="CY309" i="3"/>
  <c r="CZ309" i="3"/>
  <c r="DB309" i="3" s="1"/>
  <c r="DA309" i="3"/>
  <c r="DC309" i="3"/>
  <c r="A310" i="3"/>
  <c r="Y310" i="3"/>
  <c r="CV310" i="3" s="1"/>
  <c r="CU310" i="3"/>
  <c r="CY310" i="3"/>
  <c r="CZ310" i="3"/>
  <c r="DB310" i="3" s="1"/>
  <c r="DA310" i="3"/>
  <c r="DC310" i="3"/>
  <c r="A311" i="3"/>
  <c r="Y311" i="3"/>
  <c r="CU311" i="3"/>
  <c r="CV311" i="3"/>
  <c r="CX311" i="3"/>
  <c r="DF311" i="3" s="1"/>
  <c r="CY311" i="3"/>
  <c r="CZ311" i="3"/>
  <c r="DB311" i="3" s="1"/>
  <c r="DA311" i="3"/>
  <c r="DC311" i="3"/>
  <c r="DG311" i="3"/>
  <c r="DI311" i="3"/>
  <c r="DJ311" i="3" s="1"/>
  <c r="A312" i="3"/>
  <c r="Y312" i="3"/>
  <c r="CV312" i="3" s="1"/>
  <c r="CU312" i="3"/>
  <c r="CY312" i="3"/>
  <c r="CZ312" i="3"/>
  <c r="DA312" i="3"/>
  <c r="DB312" i="3"/>
  <c r="DC312" i="3"/>
  <c r="A313" i="3"/>
  <c r="Y313" i="3"/>
  <c r="CV313" i="3" s="1"/>
  <c r="CU313" i="3"/>
  <c r="CY313" i="3"/>
  <c r="CZ313" i="3"/>
  <c r="DB313" i="3" s="1"/>
  <c r="DA313" i="3"/>
  <c r="DC313" i="3"/>
  <c r="A314" i="3"/>
  <c r="Y314" i="3"/>
  <c r="CX314" i="3" s="1"/>
  <c r="CU314" i="3"/>
  <c r="CV314" i="3"/>
  <c r="CY314" i="3"/>
  <c r="CZ314" i="3"/>
  <c r="DA314" i="3"/>
  <c r="DB314" i="3"/>
  <c r="DC314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AC28" i="1"/>
  <c r="AB28" i="1" s="1"/>
  <c r="AD28" i="1"/>
  <c r="CR28" i="1" s="1"/>
  <c r="Q28" i="1" s="1"/>
  <c r="AE28" i="1"/>
  <c r="CS28" i="1" s="1"/>
  <c r="R28" i="1" s="1"/>
  <c r="AF28" i="1"/>
  <c r="AG28" i="1"/>
  <c r="CU28" i="1" s="1"/>
  <c r="T28" i="1" s="1"/>
  <c r="AH28" i="1"/>
  <c r="CV28" i="1" s="1"/>
  <c r="U28" i="1" s="1"/>
  <c r="AI28" i="1"/>
  <c r="CW28" i="1" s="1"/>
  <c r="V28" i="1" s="1"/>
  <c r="AJ28" i="1"/>
  <c r="CQ28" i="1"/>
  <c r="P28" i="1" s="1"/>
  <c r="CT28" i="1"/>
  <c r="S28" i="1" s="1"/>
  <c r="CX28" i="1"/>
  <c r="W28" i="1" s="1"/>
  <c r="CY28" i="1"/>
  <c r="X28" i="1" s="1"/>
  <c r="CZ28" i="1"/>
  <c r="Y28" i="1" s="1"/>
  <c r="FR28" i="1"/>
  <c r="GL28" i="1"/>
  <c r="GO28" i="1"/>
  <c r="GP28" i="1"/>
  <c r="GV28" i="1"/>
  <c r="HC28" i="1" s="1"/>
  <c r="GX28" i="1" s="1"/>
  <c r="C29" i="1"/>
  <c r="D29" i="1"/>
  <c r="AC29" i="1"/>
  <c r="AB29" i="1" s="1"/>
  <c r="AD29" i="1"/>
  <c r="AE29" i="1"/>
  <c r="CS29" i="1" s="1"/>
  <c r="R29" i="1" s="1"/>
  <c r="AF29" i="1"/>
  <c r="AG29" i="1"/>
  <c r="CU29" i="1" s="1"/>
  <c r="T29" i="1" s="1"/>
  <c r="AH29" i="1"/>
  <c r="CV29" i="1" s="1"/>
  <c r="U29" i="1" s="1"/>
  <c r="AI29" i="1"/>
  <c r="AJ29" i="1"/>
  <c r="CX29" i="1" s="1"/>
  <c r="W29" i="1" s="1"/>
  <c r="CQ29" i="1"/>
  <c r="P29" i="1" s="1"/>
  <c r="CR29" i="1"/>
  <c r="Q29" i="1" s="1"/>
  <c r="CT29" i="1"/>
  <c r="S29" i="1" s="1"/>
  <c r="CW29" i="1"/>
  <c r="V29" i="1" s="1"/>
  <c r="CY29" i="1"/>
  <c r="X29" i="1" s="1"/>
  <c r="CZ29" i="1"/>
  <c r="Y29" i="1" s="1"/>
  <c r="FR29" i="1"/>
  <c r="GL29" i="1"/>
  <c r="GO29" i="1"/>
  <c r="GP29" i="1"/>
  <c r="GV29" i="1"/>
  <c r="GX29" i="1"/>
  <c r="HC29" i="1"/>
  <c r="C30" i="1"/>
  <c r="D30" i="1"/>
  <c r="W30" i="1"/>
  <c r="AC30" i="1"/>
  <c r="AB30" i="1" s="1"/>
  <c r="AD30" i="1"/>
  <c r="AE30" i="1"/>
  <c r="CS30" i="1" s="1"/>
  <c r="R30" i="1" s="1"/>
  <c r="AF30" i="1"/>
  <c r="CT30" i="1" s="1"/>
  <c r="S30" i="1" s="1"/>
  <c r="AG30" i="1"/>
  <c r="CU30" i="1" s="1"/>
  <c r="T30" i="1" s="1"/>
  <c r="AH30" i="1"/>
  <c r="CV30" i="1" s="1"/>
  <c r="U30" i="1" s="1"/>
  <c r="AI30" i="1"/>
  <c r="CW30" i="1" s="1"/>
  <c r="V30" i="1" s="1"/>
  <c r="AJ30" i="1"/>
  <c r="CR30" i="1"/>
  <c r="Q30" i="1" s="1"/>
  <c r="CX30" i="1"/>
  <c r="CY30" i="1"/>
  <c r="X30" i="1" s="1"/>
  <c r="CZ30" i="1"/>
  <c r="Y30" i="1" s="1"/>
  <c r="FR30" i="1"/>
  <c r="GL30" i="1"/>
  <c r="GO30" i="1"/>
  <c r="GP30" i="1"/>
  <c r="GV30" i="1"/>
  <c r="HC30" i="1" s="1"/>
  <c r="GX30" i="1" s="1"/>
  <c r="C31" i="1"/>
  <c r="D31" i="1"/>
  <c r="AC31" i="1"/>
  <c r="AD31" i="1"/>
  <c r="AE31" i="1"/>
  <c r="CS31" i="1" s="1"/>
  <c r="R31" i="1" s="1"/>
  <c r="AF31" i="1"/>
  <c r="CT31" i="1" s="1"/>
  <c r="S31" i="1" s="1"/>
  <c r="AG31" i="1"/>
  <c r="CU31" i="1" s="1"/>
  <c r="T31" i="1" s="1"/>
  <c r="AH31" i="1"/>
  <c r="CV31" i="1" s="1"/>
  <c r="U31" i="1" s="1"/>
  <c r="AI31" i="1"/>
  <c r="CW31" i="1" s="1"/>
  <c r="V31" i="1" s="1"/>
  <c r="AJ31" i="1"/>
  <c r="CR31" i="1"/>
  <c r="Q31" i="1" s="1"/>
  <c r="CX31" i="1"/>
  <c r="W31" i="1" s="1"/>
  <c r="CY31" i="1"/>
  <c r="X31" i="1" s="1"/>
  <c r="CZ31" i="1"/>
  <c r="Y31" i="1" s="1"/>
  <c r="FR31" i="1"/>
  <c r="GL31" i="1"/>
  <c r="GO31" i="1"/>
  <c r="GP31" i="1"/>
  <c r="GV31" i="1"/>
  <c r="GX31" i="1"/>
  <c r="HC31" i="1"/>
  <c r="C32" i="1"/>
  <c r="D32" i="1"/>
  <c r="S32" i="1"/>
  <c r="CZ32" i="1" s="1"/>
  <c r="Y32" i="1" s="1"/>
  <c r="AC32" i="1"/>
  <c r="AE32" i="1"/>
  <c r="CS32" i="1" s="1"/>
  <c r="R32" i="1" s="1"/>
  <c r="AF32" i="1"/>
  <c r="CT32" i="1" s="1"/>
  <c r="AG32" i="1"/>
  <c r="CU32" i="1" s="1"/>
  <c r="T32" i="1" s="1"/>
  <c r="AH32" i="1"/>
  <c r="AI32" i="1"/>
  <c r="CW32" i="1" s="1"/>
  <c r="V32" i="1" s="1"/>
  <c r="AJ32" i="1"/>
  <c r="CX32" i="1" s="1"/>
  <c r="W32" i="1" s="1"/>
  <c r="CV32" i="1"/>
  <c r="U32" i="1" s="1"/>
  <c r="FR32" i="1"/>
  <c r="GL32" i="1"/>
  <c r="GN32" i="1"/>
  <c r="GP32" i="1"/>
  <c r="GV32" i="1"/>
  <c r="HC32" i="1" s="1"/>
  <c r="GX32" i="1" s="1"/>
  <c r="AC33" i="1"/>
  <c r="AE33" i="1"/>
  <c r="CS33" i="1" s="1"/>
  <c r="R33" i="1" s="1"/>
  <c r="AF33" i="1"/>
  <c r="CT33" i="1" s="1"/>
  <c r="S33" i="1" s="1"/>
  <c r="AG33" i="1"/>
  <c r="CU33" i="1" s="1"/>
  <c r="T33" i="1" s="1"/>
  <c r="AH33" i="1"/>
  <c r="CV33" i="1" s="1"/>
  <c r="U33" i="1" s="1"/>
  <c r="AI33" i="1"/>
  <c r="CW33" i="1" s="1"/>
  <c r="V33" i="1" s="1"/>
  <c r="AJ33" i="1"/>
  <c r="CX33" i="1"/>
  <c r="W33" i="1" s="1"/>
  <c r="FR33" i="1"/>
  <c r="GL33" i="1"/>
  <c r="GO33" i="1"/>
  <c r="GP33" i="1"/>
  <c r="GV33" i="1"/>
  <c r="GX33" i="1"/>
  <c r="HC33" i="1"/>
  <c r="C34" i="1"/>
  <c r="D34" i="1"/>
  <c r="W34" i="1"/>
  <c r="AC34" i="1"/>
  <c r="CQ34" i="1" s="1"/>
  <c r="P34" i="1" s="1"/>
  <c r="AE34" i="1"/>
  <c r="AF34" i="1"/>
  <c r="AG34" i="1"/>
  <c r="CU34" i="1" s="1"/>
  <c r="T34" i="1" s="1"/>
  <c r="AH34" i="1"/>
  <c r="AI34" i="1"/>
  <c r="CW34" i="1" s="1"/>
  <c r="V34" i="1" s="1"/>
  <c r="AJ34" i="1"/>
  <c r="CT34" i="1"/>
  <c r="S34" i="1" s="1"/>
  <c r="CV34" i="1"/>
  <c r="U34" i="1" s="1"/>
  <c r="CX34" i="1"/>
  <c r="FR34" i="1"/>
  <c r="GL34" i="1"/>
  <c r="GN34" i="1"/>
  <c r="GP34" i="1"/>
  <c r="GV34" i="1"/>
  <c r="HC34" i="1" s="1"/>
  <c r="GX34" i="1"/>
  <c r="U35" i="1"/>
  <c r="AC35" i="1"/>
  <c r="AE35" i="1"/>
  <c r="AF35" i="1"/>
  <c r="CT35" i="1" s="1"/>
  <c r="S35" i="1" s="1"/>
  <c r="AG35" i="1"/>
  <c r="CU35" i="1" s="1"/>
  <c r="T35" i="1" s="1"/>
  <c r="AH35" i="1"/>
  <c r="AI35" i="1"/>
  <c r="CW35" i="1" s="1"/>
  <c r="V35" i="1" s="1"/>
  <c r="AJ35" i="1"/>
  <c r="CX35" i="1" s="1"/>
  <c r="W35" i="1" s="1"/>
  <c r="CQ35" i="1"/>
  <c r="P35" i="1" s="1"/>
  <c r="CV35" i="1"/>
  <c r="FR35" i="1"/>
  <c r="GL35" i="1"/>
  <c r="GO35" i="1"/>
  <c r="GP35" i="1"/>
  <c r="GV35" i="1"/>
  <c r="HC35" i="1" s="1"/>
  <c r="GX35" i="1" s="1"/>
  <c r="U36" i="1"/>
  <c r="AC36" i="1"/>
  <c r="AE36" i="1"/>
  <c r="AF36" i="1"/>
  <c r="CT36" i="1" s="1"/>
  <c r="S36" i="1" s="1"/>
  <c r="AG36" i="1"/>
  <c r="CU36" i="1" s="1"/>
  <c r="T36" i="1" s="1"/>
  <c r="AH36" i="1"/>
  <c r="AI36" i="1"/>
  <c r="CW36" i="1" s="1"/>
  <c r="V36" i="1" s="1"/>
  <c r="AJ36" i="1"/>
  <c r="CQ36" i="1"/>
  <c r="P36" i="1" s="1"/>
  <c r="CV36" i="1"/>
  <c r="CX36" i="1"/>
  <c r="W36" i="1" s="1"/>
  <c r="FR36" i="1"/>
  <c r="GL36" i="1"/>
  <c r="GO36" i="1"/>
  <c r="GP36" i="1"/>
  <c r="GV36" i="1"/>
  <c r="HC36" i="1" s="1"/>
  <c r="GX36" i="1"/>
  <c r="C37" i="1"/>
  <c r="D37" i="1"/>
  <c r="W37" i="1"/>
  <c r="AC37" i="1"/>
  <c r="CQ37" i="1" s="1"/>
  <c r="P37" i="1" s="1"/>
  <c r="AE37" i="1"/>
  <c r="AF37" i="1"/>
  <c r="AG37" i="1"/>
  <c r="CU37" i="1" s="1"/>
  <c r="T37" i="1" s="1"/>
  <c r="AH37" i="1"/>
  <c r="AI37" i="1"/>
  <c r="CW37" i="1" s="1"/>
  <c r="V37" i="1" s="1"/>
  <c r="AJ37" i="1"/>
  <c r="CT37" i="1"/>
  <c r="S37" i="1" s="1"/>
  <c r="CV37" i="1"/>
  <c r="U37" i="1" s="1"/>
  <c r="CX37" i="1"/>
  <c r="FR37" i="1"/>
  <c r="GL37" i="1"/>
  <c r="GN37" i="1"/>
  <c r="GP37" i="1"/>
  <c r="GV37" i="1"/>
  <c r="GX37" i="1"/>
  <c r="HC37" i="1"/>
  <c r="AC38" i="1"/>
  <c r="CQ38" i="1" s="1"/>
  <c r="P38" i="1" s="1"/>
  <c r="AE38" i="1"/>
  <c r="AF38" i="1"/>
  <c r="CT38" i="1" s="1"/>
  <c r="S38" i="1" s="1"/>
  <c r="AG38" i="1"/>
  <c r="CU38" i="1" s="1"/>
  <c r="T38" i="1" s="1"/>
  <c r="AH38" i="1"/>
  <c r="AI38" i="1"/>
  <c r="CW38" i="1" s="1"/>
  <c r="V38" i="1" s="1"/>
  <c r="AJ38" i="1"/>
  <c r="CX38" i="1" s="1"/>
  <c r="W38" i="1" s="1"/>
  <c r="CV38" i="1"/>
  <c r="U38" i="1" s="1"/>
  <c r="FR38" i="1"/>
  <c r="GL38" i="1"/>
  <c r="GO38" i="1"/>
  <c r="GP38" i="1"/>
  <c r="GV38" i="1"/>
  <c r="HC38" i="1" s="1"/>
  <c r="GX38" i="1" s="1"/>
  <c r="C39" i="1"/>
  <c r="D39" i="1"/>
  <c r="AC39" i="1"/>
  <c r="AE39" i="1"/>
  <c r="AF39" i="1"/>
  <c r="CT39" i="1" s="1"/>
  <c r="S39" i="1" s="1"/>
  <c r="AG39" i="1"/>
  <c r="AH39" i="1"/>
  <c r="AI39" i="1"/>
  <c r="CW39" i="1" s="1"/>
  <c r="V39" i="1" s="1"/>
  <c r="AJ39" i="1"/>
  <c r="CU39" i="1"/>
  <c r="T39" i="1" s="1"/>
  <c r="CV39" i="1"/>
  <c r="U39" i="1" s="1"/>
  <c r="CX39" i="1"/>
  <c r="W39" i="1" s="1"/>
  <c r="FR39" i="1"/>
  <c r="GL39" i="1"/>
  <c r="GN39" i="1"/>
  <c r="GP39" i="1"/>
  <c r="GV39" i="1"/>
  <c r="HC39" i="1" s="1"/>
  <c r="GX39" i="1" s="1"/>
  <c r="AC40" i="1"/>
  <c r="AD40" i="1"/>
  <c r="CR40" i="1" s="1"/>
  <c r="Q40" i="1" s="1"/>
  <c r="AE40" i="1"/>
  <c r="CS40" i="1" s="1"/>
  <c r="R40" i="1" s="1"/>
  <c r="AF40" i="1"/>
  <c r="AG40" i="1"/>
  <c r="CU40" i="1" s="1"/>
  <c r="T40" i="1" s="1"/>
  <c r="AH40" i="1"/>
  <c r="CV40" i="1" s="1"/>
  <c r="U40" i="1" s="1"/>
  <c r="AI40" i="1"/>
  <c r="CW40" i="1" s="1"/>
  <c r="V40" i="1" s="1"/>
  <c r="AJ40" i="1"/>
  <c r="CQ40" i="1"/>
  <c r="P40" i="1" s="1"/>
  <c r="CT40" i="1"/>
  <c r="S40" i="1" s="1"/>
  <c r="CX40" i="1"/>
  <c r="W40" i="1" s="1"/>
  <c r="FR40" i="1"/>
  <c r="GL40" i="1"/>
  <c r="GO40" i="1"/>
  <c r="GP40" i="1"/>
  <c r="GV40" i="1"/>
  <c r="HC40" i="1" s="1"/>
  <c r="GX40" i="1" s="1"/>
  <c r="C41" i="1"/>
  <c r="D41" i="1"/>
  <c r="U41" i="1"/>
  <c r="AC41" i="1"/>
  <c r="AE41" i="1"/>
  <c r="AD41" i="1" s="1"/>
  <c r="AF41" i="1"/>
  <c r="CT41" i="1" s="1"/>
  <c r="S41" i="1" s="1"/>
  <c r="AG41" i="1"/>
  <c r="CU41" i="1" s="1"/>
  <c r="T41" i="1" s="1"/>
  <c r="AH41" i="1"/>
  <c r="CV41" i="1" s="1"/>
  <c r="AI41" i="1"/>
  <c r="AJ41" i="1"/>
  <c r="CQ41" i="1"/>
  <c r="P41" i="1" s="1"/>
  <c r="CS41" i="1"/>
  <c r="R41" i="1" s="1"/>
  <c r="CW41" i="1"/>
  <c r="V41" i="1" s="1"/>
  <c r="CX41" i="1"/>
  <c r="W41" i="1" s="1"/>
  <c r="FR41" i="1"/>
  <c r="GL41" i="1"/>
  <c r="GN41" i="1"/>
  <c r="GP41" i="1"/>
  <c r="GV41" i="1"/>
  <c r="HC41" i="1" s="1"/>
  <c r="GX41" i="1" s="1"/>
  <c r="AC42" i="1"/>
  <c r="CQ42" i="1" s="1"/>
  <c r="P42" i="1" s="1"/>
  <c r="AE42" i="1"/>
  <c r="AD42" i="1" s="1"/>
  <c r="AF42" i="1"/>
  <c r="CT42" i="1" s="1"/>
  <c r="S42" i="1" s="1"/>
  <c r="AG42" i="1"/>
  <c r="AH42" i="1"/>
  <c r="AI42" i="1"/>
  <c r="AJ42" i="1"/>
  <c r="CX42" i="1" s="1"/>
  <c r="W42" i="1" s="1"/>
  <c r="CU42" i="1"/>
  <c r="T42" i="1" s="1"/>
  <c r="CV42" i="1"/>
  <c r="U42" i="1" s="1"/>
  <c r="CW42" i="1"/>
  <c r="V42" i="1" s="1"/>
  <c r="FR42" i="1"/>
  <c r="GL42" i="1"/>
  <c r="GO42" i="1"/>
  <c r="GP42" i="1"/>
  <c r="GV42" i="1"/>
  <c r="HC42" i="1"/>
  <c r="GX42" i="1" s="1"/>
  <c r="AC43" i="1"/>
  <c r="CQ43" i="1" s="1"/>
  <c r="P43" i="1" s="1"/>
  <c r="AE43" i="1"/>
  <c r="AD43" i="1" s="1"/>
  <c r="CR43" i="1" s="1"/>
  <c r="Q43" i="1" s="1"/>
  <c r="AF43" i="1"/>
  <c r="CT43" i="1" s="1"/>
  <c r="S43" i="1" s="1"/>
  <c r="AG43" i="1"/>
  <c r="AH43" i="1"/>
  <c r="AI43" i="1"/>
  <c r="AJ43" i="1"/>
  <c r="CX43" i="1" s="1"/>
  <c r="W43" i="1" s="1"/>
  <c r="CU43" i="1"/>
  <c r="T43" i="1" s="1"/>
  <c r="CV43" i="1"/>
  <c r="U43" i="1" s="1"/>
  <c r="CW43" i="1"/>
  <c r="V43" i="1" s="1"/>
  <c r="FR43" i="1"/>
  <c r="GL43" i="1"/>
  <c r="GO43" i="1"/>
  <c r="GP43" i="1"/>
  <c r="GV43" i="1"/>
  <c r="HC43" i="1" s="1"/>
  <c r="GX43" i="1" s="1"/>
  <c r="C44" i="1"/>
  <c r="D44" i="1"/>
  <c r="AC44" i="1"/>
  <c r="AE44" i="1"/>
  <c r="CS44" i="1" s="1"/>
  <c r="R44" i="1" s="1"/>
  <c r="AF44" i="1"/>
  <c r="AG44" i="1"/>
  <c r="AH44" i="1"/>
  <c r="CV44" i="1" s="1"/>
  <c r="U44" i="1" s="1"/>
  <c r="AI44" i="1"/>
  <c r="CW44" i="1" s="1"/>
  <c r="V44" i="1" s="1"/>
  <c r="AJ44" i="1"/>
  <c r="CT44" i="1"/>
  <c r="S44" i="1" s="1"/>
  <c r="CU44" i="1"/>
  <c r="T44" i="1" s="1"/>
  <c r="CX44" i="1"/>
  <c r="W44" i="1" s="1"/>
  <c r="FR44" i="1"/>
  <c r="GL44" i="1"/>
  <c r="GN44" i="1"/>
  <c r="GP44" i="1"/>
  <c r="GV44" i="1"/>
  <c r="HC44" i="1" s="1"/>
  <c r="GX44" i="1" s="1"/>
  <c r="AC45" i="1"/>
  <c r="AE45" i="1"/>
  <c r="AD45" i="1" s="1"/>
  <c r="CR45" i="1" s="1"/>
  <c r="Q45" i="1" s="1"/>
  <c r="AF45" i="1"/>
  <c r="CT45" i="1" s="1"/>
  <c r="S45" i="1" s="1"/>
  <c r="CY45" i="1" s="1"/>
  <c r="X45" i="1" s="1"/>
  <c r="AG45" i="1"/>
  <c r="CU45" i="1" s="1"/>
  <c r="T45" i="1" s="1"/>
  <c r="AH45" i="1"/>
  <c r="CV45" i="1" s="1"/>
  <c r="U45" i="1" s="1"/>
  <c r="AI45" i="1"/>
  <c r="CW45" i="1" s="1"/>
  <c r="V45" i="1" s="1"/>
  <c r="AJ45" i="1"/>
  <c r="CX45" i="1" s="1"/>
  <c r="W45" i="1" s="1"/>
  <c r="CS45" i="1"/>
  <c r="R45" i="1" s="1"/>
  <c r="FR45" i="1"/>
  <c r="GL45" i="1"/>
  <c r="GO45" i="1"/>
  <c r="GP45" i="1"/>
  <c r="GV45" i="1"/>
  <c r="HC45" i="1" s="1"/>
  <c r="GX45" i="1" s="1"/>
  <c r="AC46" i="1"/>
  <c r="AD46" i="1"/>
  <c r="CR46" i="1" s="1"/>
  <c r="Q46" i="1" s="1"/>
  <c r="AE46" i="1"/>
  <c r="CS46" i="1" s="1"/>
  <c r="R46" i="1" s="1"/>
  <c r="AF46" i="1"/>
  <c r="AG46" i="1"/>
  <c r="AH46" i="1"/>
  <c r="CV46" i="1" s="1"/>
  <c r="U46" i="1" s="1"/>
  <c r="AI46" i="1"/>
  <c r="CW46" i="1" s="1"/>
  <c r="V46" i="1" s="1"/>
  <c r="AJ46" i="1"/>
  <c r="CT46" i="1"/>
  <c r="S46" i="1" s="1"/>
  <c r="CY46" i="1" s="1"/>
  <c r="X46" i="1" s="1"/>
  <c r="CU46" i="1"/>
  <c r="T46" i="1" s="1"/>
  <c r="CX46" i="1"/>
  <c r="W46" i="1" s="1"/>
  <c r="FR46" i="1"/>
  <c r="GL46" i="1"/>
  <c r="GO46" i="1"/>
  <c r="GP46" i="1"/>
  <c r="GV46" i="1"/>
  <c r="HC46" i="1" s="1"/>
  <c r="GX46" i="1" s="1"/>
  <c r="C47" i="1"/>
  <c r="D47" i="1"/>
  <c r="AC47" i="1"/>
  <c r="AE47" i="1"/>
  <c r="AD47" i="1" s="1"/>
  <c r="AF47" i="1"/>
  <c r="CT47" i="1" s="1"/>
  <c r="S47" i="1" s="1"/>
  <c r="AG47" i="1"/>
  <c r="CU47" i="1" s="1"/>
  <c r="T47" i="1" s="1"/>
  <c r="AH47" i="1"/>
  <c r="AI47" i="1"/>
  <c r="CW47" i="1" s="1"/>
  <c r="V47" i="1" s="1"/>
  <c r="AJ47" i="1"/>
  <c r="CX47" i="1" s="1"/>
  <c r="W47" i="1" s="1"/>
  <c r="CQ47" i="1"/>
  <c r="P47" i="1" s="1"/>
  <c r="CV47" i="1"/>
  <c r="U47" i="1" s="1"/>
  <c r="FR47" i="1"/>
  <c r="GL47" i="1"/>
  <c r="GN47" i="1"/>
  <c r="GP47" i="1"/>
  <c r="GV47" i="1"/>
  <c r="HC47" i="1" s="1"/>
  <c r="GX47" i="1" s="1"/>
  <c r="AC48" i="1"/>
  <c r="CQ48" i="1" s="1"/>
  <c r="P48" i="1" s="1"/>
  <c r="AE48" i="1"/>
  <c r="AF48" i="1"/>
  <c r="CT48" i="1" s="1"/>
  <c r="S48" i="1" s="1"/>
  <c r="AG48" i="1"/>
  <c r="CU48" i="1" s="1"/>
  <c r="T48" i="1" s="1"/>
  <c r="AH48" i="1"/>
  <c r="AI48" i="1"/>
  <c r="CW48" i="1" s="1"/>
  <c r="V48" i="1" s="1"/>
  <c r="AJ48" i="1"/>
  <c r="CX48" i="1" s="1"/>
  <c r="W48" i="1" s="1"/>
  <c r="CV48" i="1"/>
  <c r="U48" i="1" s="1"/>
  <c r="FR48" i="1"/>
  <c r="GL48" i="1"/>
  <c r="GO48" i="1"/>
  <c r="GP48" i="1"/>
  <c r="GV48" i="1"/>
  <c r="HC48" i="1" s="1"/>
  <c r="GX48" i="1" s="1"/>
  <c r="C49" i="1"/>
  <c r="D49" i="1"/>
  <c r="AC49" i="1"/>
  <c r="AE49" i="1"/>
  <c r="CS49" i="1" s="1"/>
  <c r="R49" i="1" s="1"/>
  <c r="AF49" i="1"/>
  <c r="CT49" i="1" s="1"/>
  <c r="S49" i="1" s="1"/>
  <c r="CZ49" i="1" s="1"/>
  <c r="Y49" i="1" s="1"/>
  <c r="AG49" i="1"/>
  <c r="CU49" i="1" s="1"/>
  <c r="T49" i="1" s="1"/>
  <c r="AH49" i="1"/>
  <c r="CV49" i="1" s="1"/>
  <c r="U49" i="1" s="1"/>
  <c r="AI49" i="1"/>
  <c r="CW49" i="1" s="1"/>
  <c r="V49" i="1" s="1"/>
  <c r="AJ49" i="1"/>
  <c r="CX49" i="1" s="1"/>
  <c r="W49" i="1" s="1"/>
  <c r="CQ49" i="1"/>
  <c r="P49" i="1" s="1"/>
  <c r="FR49" i="1"/>
  <c r="GL49" i="1"/>
  <c r="GN49" i="1"/>
  <c r="GP49" i="1"/>
  <c r="GV49" i="1"/>
  <c r="HC49" i="1" s="1"/>
  <c r="GX49" i="1" s="1"/>
  <c r="C50" i="1"/>
  <c r="D50" i="1"/>
  <c r="U50" i="1"/>
  <c r="AC50" i="1"/>
  <c r="CQ50" i="1" s="1"/>
  <c r="P50" i="1" s="1"/>
  <c r="AD50" i="1"/>
  <c r="AE50" i="1"/>
  <c r="CS50" i="1" s="1"/>
  <c r="R50" i="1" s="1"/>
  <c r="AF50" i="1"/>
  <c r="CT50" i="1" s="1"/>
  <c r="S50" i="1" s="1"/>
  <c r="AG50" i="1"/>
  <c r="CU50" i="1" s="1"/>
  <c r="T50" i="1" s="1"/>
  <c r="AH50" i="1"/>
  <c r="AI50" i="1"/>
  <c r="AJ50" i="1"/>
  <c r="CX50" i="1" s="1"/>
  <c r="W50" i="1" s="1"/>
  <c r="CR50" i="1"/>
  <c r="Q50" i="1" s="1"/>
  <c r="CV50" i="1"/>
  <c r="CW50" i="1"/>
  <c r="V50" i="1" s="1"/>
  <c r="CY50" i="1"/>
  <c r="X50" i="1" s="1"/>
  <c r="CZ50" i="1"/>
  <c r="Y50" i="1" s="1"/>
  <c r="FR50" i="1"/>
  <c r="GL50" i="1"/>
  <c r="GO50" i="1"/>
  <c r="GP50" i="1"/>
  <c r="GV50" i="1"/>
  <c r="HC50" i="1"/>
  <c r="GX50" i="1" s="1"/>
  <c r="C51" i="1"/>
  <c r="D51" i="1"/>
  <c r="AC51" i="1"/>
  <c r="AD51" i="1"/>
  <c r="CR51" i="1" s="1"/>
  <c r="Q51" i="1" s="1"/>
  <c r="AE51" i="1"/>
  <c r="CS51" i="1" s="1"/>
  <c r="R51" i="1" s="1"/>
  <c r="AF51" i="1"/>
  <c r="AG51" i="1"/>
  <c r="AH51" i="1"/>
  <c r="CV51" i="1" s="1"/>
  <c r="U51" i="1" s="1"/>
  <c r="AI51" i="1"/>
  <c r="CW51" i="1" s="1"/>
  <c r="V51" i="1" s="1"/>
  <c r="AJ51" i="1"/>
  <c r="CX51" i="1" s="1"/>
  <c r="W51" i="1" s="1"/>
  <c r="CT51" i="1"/>
  <c r="S51" i="1" s="1"/>
  <c r="CY51" i="1" s="1"/>
  <c r="X51" i="1" s="1"/>
  <c r="CU51" i="1"/>
  <c r="T51" i="1" s="1"/>
  <c r="FR51" i="1"/>
  <c r="GL51" i="1"/>
  <c r="GN51" i="1"/>
  <c r="GP51" i="1"/>
  <c r="GV51" i="1"/>
  <c r="HC51" i="1" s="1"/>
  <c r="GX51" i="1" s="1"/>
  <c r="AC52" i="1"/>
  <c r="AE52" i="1"/>
  <c r="CS52" i="1" s="1"/>
  <c r="R52" i="1" s="1"/>
  <c r="AF52" i="1"/>
  <c r="AG52" i="1"/>
  <c r="CU52" i="1" s="1"/>
  <c r="T52" i="1" s="1"/>
  <c r="AH52" i="1"/>
  <c r="CV52" i="1" s="1"/>
  <c r="U52" i="1" s="1"/>
  <c r="AI52" i="1"/>
  <c r="CW52" i="1" s="1"/>
  <c r="V52" i="1" s="1"/>
  <c r="AJ52" i="1"/>
  <c r="CX52" i="1" s="1"/>
  <c r="W52" i="1" s="1"/>
  <c r="CT52" i="1"/>
  <c r="S52" i="1" s="1"/>
  <c r="FR52" i="1"/>
  <c r="GL52" i="1"/>
  <c r="GO52" i="1"/>
  <c r="GP52" i="1"/>
  <c r="GV52" i="1"/>
  <c r="HC52" i="1" s="1"/>
  <c r="GX52" i="1" s="1"/>
  <c r="P53" i="1"/>
  <c r="AC53" i="1"/>
  <c r="AD53" i="1"/>
  <c r="CR53" i="1" s="1"/>
  <c r="Q53" i="1" s="1"/>
  <c r="AE53" i="1"/>
  <c r="CS53" i="1" s="1"/>
  <c r="R53" i="1" s="1"/>
  <c r="AF53" i="1"/>
  <c r="AG53" i="1"/>
  <c r="AH53" i="1"/>
  <c r="CV53" i="1" s="1"/>
  <c r="U53" i="1" s="1"/>
  <c r="AI53" i="1"/>
  <c r="CW53" i="1" s="1"/>
  <c r="V53" i="1" s="1"/>
  <c r="AJ53" i="1"/>
  <c r="CQ53" i="1"/>
  <c r="CT53" i="1"/>
  <c r="S53" i="1" s="1"/>
  <c r="CZ53" i="1" s="1"/>
  <c r="Y53" i="1" s="1"/>
  <c r="CU53" i="1"/>
  <c r="T53" i="1" s="1"/>
  <c r="CX53" i="1"/>
  <c r="W53" i="1" s="1"/>
  <c r="FR53" i="1"/>
  <c r="GL53" i="1"/>
  <c r="GO53" i="1"/>
  <c r="GP53" i="1"/>
  <c r="GV53" i="1"/>
  <c r="HC53" i="1" s="1"/>
  <c r="GX53" i="1" s="1"/>
  <c r="P54" i="1"/>
  <c r="AC54" i="1"/>
  <c r="AE54" i="1"/>
  <c r="AF54" i="1"/>
  <c r="CT54" i="1" s="1"/>
  <c r="S54" i="1" s="1"/>
  <c r="AG54" i="1"/>
  <c r="AH54" i="1"/>
  <c r="CV54" i="1" s="1"/>
  <c r="U54" i="1" s="1"/>
  <c r="AI54" i="1"/>
  <c r="CW54" i="1" s="1"/>
  <c r="V54" i="1" s="1"/>
  <c r="AJ54" i="1"/>
  <c r="CX54" i="1" s="1"/>
  <c r="W54" i="1" s="1"/>
  <c r="CQ54" i="1"/>
  <c r="CU54" i="1"/>
  <c r="T54" i="1" s="1"/>
  <c r="FR54" i="1"/>
  <c r="GL54" i="1"/>
  <c r="GO54" i="1"/>
  <c r="GP54" i="1"/>
  <c r="GV54" i="1"/>
  <c r="HC54" i="1" s="1"/>
  <c r="GX54" i="1" s="1"/>
  <c r="P55" i="1"/>
  <c r="AC55" i="1"/>
  <c r="AE55" i="1"/>
  <c r="AF55" i="1"/>
  <c r="CT55" i="1" s="1"/>
  <c r="S55" i="1" s="1"/>
  <c r="AG55" i="1"/>
  <c r="AH55" i="1"/>
  <c r="CV55" i="1" s="1"/>
  <c r="U55" i="1" s="1"/>
  <c r="AI55" i="1"/>
  <c r="CW55" i="1" s="1"/>
  <c r="V55" i="1" s="1"/>
  <c r="AJ55" i="1"/>
  <c r="CQ55" i="1"/>
  <c r="CU55" i="1"/>
  <c r="T55" i="1" s="1"/>
  <c r="CX55" i="1"/>
  <c r="W55" i="1" s="1"/>
  <c r="FR55" i="1"/>
  <c r="GL55" i="1"/>
  <c r="GO55" i="1"/>
  <c r="GP55" i="1"/>
  <c r="GV55" i="1"/>
  <c r="HC55" i="1" s="1"/>
  <c r="GX55" i="1" s="1"/>
  <c r="P56" i="1"/>
  <c r="AC56" i="1"/>
  <c r="AE56" i="1"/>
  <c r="AF56" i="1"/>
  <c r="CT56" i="1" s="1"/>
  <c r="S56" i="1" s="1"/>
  <c r="AG56" i="1"/>
  <c r="AH56" i="1"/>
  <c r="CV56" i="1" s="1"/>
  <c r="U56" i="1" s="1"/>
  <c r="AI56" i="1"/>
  <c r="CW56" i="1" s="1"/>
  <c r="V56" i="1" s="1"/>
  <c r="AJ56" i="1"/>
  <c r="CX56" i="1" s="1"/>
  <c r="W56" i="1" s="1"/>
  <c r="CQ56" i="1"/>
  <c r="CU56" i="1"/>
  <c r="T56" i="1" s="1"/>
  <c r="FR56" i="1"/>
  <c r="GL56" i="1"/>
  <c r="GO56" i="1"/>
  <c r="GP56" i="1"/>
  <c r="GV56" i="1"/>
  <c r="HC56" i="1" s="1"/>
  <c r="GX56" i="1" s="1"/>
  <c r="AC57" i="1"/>
  <c r="AB57" i="1" s="1"/>
  <c r="AD57" i="1"/>
  <c r="CR57" i="1" s="1"/>
  <c r="Q57" i="1" s="1"/>
  <c r="AE57" i="1"/>
  <c r="CS57" i="1" s="1"/>
  <c r="R57" i="1" s="1"/>
  <c r="AF57" i="1"/>
  <c r="AG57" i="1"/>
  <c r="CU57" i="1" s="1"/>
  <c r="T57" i="1" s="1"/>
  <c r="AH57" i="1"/>
  <c r="CV57" i="1" s="1"/>
  <c r="U57" i="1" s="1"/>
  <c r="AI57" i="1"/>
  <c r="CW57" i="1" s="1"/>
  <c r="V57" i="1" s="1"/>
  <c r="AJ57" i="1"/>
  <c r="CX57" i="1" s="1"/>
  <c r="W57" i="1" s="1"/>
  <c r="CT57" i="1"/>
  <c r="S57" i="1" s="1"/>
  <c r="FR57" i="1"/>
  <c r="GL57" i="1"/>
  <c r="GO57" i="1"/>
  <c r="GP57" i="1"/>
  <c r="GV57" i="1"/>
  <c r="HC57" i="1" s="1"/>
  <c r="GX57" i="1" s="1"/>
  <c r="AC58" i="1"/>
  <c r="AE58" i="1"/>
  <c r="CS58" i="1" s="1"/>
  <c r="R58" i="1" s="1"/>
  <c r="AF58" i="1"/>
  <c r="AG58" i="1"/>
  <c r="CU58" i="1" s="1"/>
  <c r="T58" i="1" s="1"/>
  <c r="AH58" i="1"/>
  <c r="CV58" i="1" s="1"/>
  <c r="U58" i="1" s="1"/>
  <c r="AI58" i="1"/>
  <c r="CW58" i="1" s="1"/>
  <c r="V58" i="1" s="1"/>
  <c r="AJ58" i="1"/>
  <c r="CX58" i="1" s="1"/>
  <c r="W58" i="1" s="1"/>
  <c r="CT58" i="1"/>
  <c r="S58" i="1" s="1"/>
  <c r="CZ58" i="1" s="1"/>
  <c r="Y58" i="1" s="1"/>
  <c r="FR58" i="1"/>
  <c r="GL58" i="1"/>
  <c r="GO58" i="1"/>
  <c r="GP58" i="1"/>
  <c r="GV58" i="1"/>
  <c r="HC58" i="1" s="1"/>
  <c r="GX58" i="1" s="1"/>
  <c r="C59" i="1"/>
  <c r="D59" i="1"/>
  <c r="AC59" i="1"/>
  <c r="CQ59" i="1" s="1"/>
  <c r="P59" i="1" s="1"/>
  <c r="AE59" i="1"/>
  <c r="AF59" i="1"/>
  <c r="CT59" i="1" s="1"/>
  <c r="S59" i="1" s="1"/>
  <c r="AG59" i="1"/>
  <c r="CU59" i="1" s="1"/>
  <c r="T59" i="1" s="1"/>
  <c r="AH59" i="1"/>
  <c r="CV59" i="1" s="1"/>
  <c r="U59" i="1" s="1"/>
  <c r="AI59" i="1"/>
  <c r="AJ59" i="1"/>
  <c r="CX59" i="1" s="1"/>
  <c r="W59" i="1" s="1"/>
  <c r="CW59" i="1"/>
  <c r="V59" i="1" s="1"/>
  <c r="FR59" i="1"/>
  <c r="GL59" i="1"/>
  <c r="GN59" i="1"/>
  <c r="GP59" i="1"/>
  <c r="GV59" i="1"/>
  <c r="HC59" i="1"/>
  <c r="GX59" i="1" s="1"/>
  <c r="AC60" i="1"/>
  <c r="CQ60" i="1" s="1"/>
  <c r="P60" i="1" s="1"/>
  <c r="AE60" i="1"/>
  <c r="AF60" i="1"/>
  <c r="CT60" i="1" s="1"/>
  <c r="S60" i="1" s="1"/>
  <c r="AG60" i="1"/>
  <c r="CU60" i="1" s="1"/>
  <c r="T60" i="1" s="1"/>
  <c r="AH60" i="1"/>
  <c r="AI60" i="1"/>
  <c r="CW60" i="1" s="1"/>
  <c r="V60" i="1" s="1"/>
  <c r="AJ60" i="1"/>
  <c r="CX60" i="1" s="1"/>
  <c r="W60" i="1" s="1"/>
  <c r="CV60" i="1"/>
  <c r="U60" i="1" s="1"/>
  <c r="FR60" i="1"/>
  <c r="GL60" i="1"/>
  <c r="GO60" i="1"/>
  <c r="GP60" i="1"/>
  <c r="GV60" i="1"/>
  <c r="HC60" i="1" s="1"/>
  <c r="GX60" i="1" s="1"/>
  <c r="AC61" i="1"/>
  <c r="CQ61" i="1" s="1"/>
  <c r="P61" i="1" s="1"/>
  <c r="AE61" i="1"/>
  <c r="AF61" i="1"/>
  <c r="CT61" i="1" s="1"/>
  <c r="S61" i="1" s="1"/>
  <c r="AG61" i="1"/>
  <c r="CU61" i="1" s="1"/>
  <c r="T61" i="1" s="1"/>
  <c r="AH61" i="1"/>
  <c r="AI61" i="1"/>
  <c r="CW61" i="1" s="1"/>
  <c r="V61" i="1" s="1"/>
  <c r="AJ61" i="1"/>
  <c r="CX61" i="1" s="1"/>
  <c r="W61" i="1" s="1"/>
  <c r="CV61" i="1"/>
  <c r="U61" i="1" s="1"/>
  <c r="FR61" i="1"/>
  <c r="GL61" i="1"/>
  <c r="GO61" i="1"/>
  <c r="GP61" i="1"/>
  <c r="GV61" i="1"/>
  <c r="HC61" i="1" s="1"/>
  <c r="GX61" i="1" s="1"/>
  <c r="C62" i="1"/>
  <c r="D62" i="1"/>
  <c r="T62" i="1"/>
  <c r="AC62" i="1"/>
  <c r="AE62" i="1"/>
  <c r="AF62" i="1"/>
  <c r="CT62" i="1" s="1"/>
  <c r="S62" i="1" s="1"/>
  <c r="AG62" i="1"/>
  <c r="CU62" i="1" s="1"/>
  <c r="AH62" i="1"/>
  <c r="CV62" i="1" s="1"/>
  <c r="U62" i="1" s="1"/>
  <c r="AI62" i="1"/>
  <c r="CW62" i="1" s="1"/>
  <c r="V62" i="1" s="1"/>
  <c r="AJ62" i="1"/>
  <c r="CX62" i="1" s="1"/>
  <c r="W62" i="1" s="1"/>
  <c r="CQ62" i="1"/>
  <c r="P62" i="1" s="1"/>
  <c r="FR62" i="1"/>
  <c r="GL62" i="1"/>
  <c r="GN62" i="1"/>
  <c r="GP62" i="1"/>
  <c r="GV62" i="1"/>
  <c r="HC62" i="1" s="1"/>
  <c r="GX62" i="1" s="1"/>
  <c r="AC63" i="1"/>
  <c r="AD63" i="1"/>
  <c r="CR63" i="1" s="1"/>
  <c r="Q63" i="1" s="1"/>
  <c r="AE63" i="1"/>
  <c r="CS63" i="1" s="1"/>
  <c r="R63" i="1" s="1"/>
  <c r="AF63" i="1"/>
  <c r="AG63" i="1"/>
  <c r="CU63" i="1" s="1"/>
  <c r="T63" i="1" s="1"/>
  <c r="AH63" i="1"/>
  <c r="CV63" i="1" s="1"/>
  <c r="U63" i="1" s="1"/>
  <c r="AI63" i="1"/>
  <c r="CW63" i="1" s="1"/>
  <c r="V63" i="1" s="1"/>
  <c r="AJ63" i="1"/>
  <c r="CX63" i="1" s="1"/>
  <c r="W63" i="1" s="1"/>
  <c r="CQ63" i="1"/>
  <c r="P63" i="1" s="1"/>
  <c r="CT63" i="1"/>
  <c r="S63" i="1" s="1"/>
  <c r="FR63" i="1"/>
  <c r="GL63" i="1"/>
  <c r="GO63" i="1"/>
  <c r="GP63" i="1"/>
  <c r="GV63" i="1"/>
  <c r="HC63" i="1" s="1"/>
  <c r="GX63" i="1" s="1"/>
  <c r="T64" i="1"/>
  <c r="W64" i="1"/>
  <c r="AC64" i="1"/>
  <c r="AE64" i="1"/>
  <c r="AF64" i="1"/>
  <c r="CT64" i="1" s="1"/>
  <c r="S64" i="1" s="1"/>
  <c r="AG64" i="1"/>
  <c r="CU64" i="1" s="1"/>
  <c r="AH64" i="1"/>
  <c r="CV64" i="1" s="1"/>
  <c r="U64" i="1" s="1"/>
  <c r="AI64" i="1"/>
  <c r="CW64" i="1" s="1"/>
  <c r="V64" i="1" s="1"/>
  <c r="AJ64" i="1"/>
  <c r="CQ64" i="1"/>
  <c r="P64" i="1" s="1"/>
  <c r="CX64" i="1"/>
  <c r="FR64" i="1"/>
  <c r="GL64" i="1"/>
  <c r="GO64" i="1"/>
  <c r="GP64" i="1"/>
  <c r="GV64" i="1"/>
  <c r="HC64" i="1" s="1"/>
  <c r="GX64" i="1" s="1"/>
  <c r="AC65" i="1"/>
  <c r="AD65" i="1"/>
  <c r="CR65" i="1" s="1"/>
  <c r="Q65" i="1" s="1"/>
  <c r="AE65" i="1"/>
  <c r="CS65" i="1" s="1"/>
  <c r="R65" i="1" s="1"/>
  <c r="AF65" i="1"/>
  <c r="AG65" i="1"/>
  <c r="CU65" i="1" s="1"/>
  <c r="T65" i="1" s="1"/>
  <c r="AH65" i="1"/>
  <c r="CV65" i="1" s="1"/>
  <c r="U65" i="1" s="1"/>
  <c r="AI65" i="1"/>
  <c r="CW65" i="1" s="1"/>
  <c r="V65" i="1" s="1"/>
  <c r="AJ65" i="1"/>
  <c r="CX65" i="1" s="1"/>
  <c r="W65" i="1" s="1"/>
  <c r="CQ65" i="1"/>
  <c r="P65" i="1" s="1"/>
  <c r="CT65" i="1"/>
  <c r="S65" i="1" s="1"/>
  <c r="FR65" i="1"/>
  <c r="GL65" i="1"/>
  <c r="GO65" i="1"/>
  <c r="GP65" i="1"/>
  <c r="GV65" i="1"/>
  <c r="HC65" i="1" s="1"/>
  <c r="GX65" i="1" s="1"/>
  <c r="P66" i="1"/>
  <c r="AC66" i="1"/>
  <c r="AD66" i="1"/>
  <c r="CR66" i="1" s="1"/>
  <c r="Q66" i="1" s="1"/>
  <c r="AE66" i="1"/>
  <c r="CS66" i="1" s="1"/>
  <c r="R66" i="1" s="1"/>
  <c r="AF66" i="1"/>
  <c r="AG66" i="1"/>
  <c r="CU66" i="1" s="1"/>
  <c r="T66" i="1" s="1"/>
  <c r="AH66" i="1"/>
  <c r="CV66" i="1" s="1"/>
  <c r="U66" i="1" s="1"/>
  <c r="AI66" i="1"/>
  <c r="CW66" i="1" s="1"/>
  <c r="V66" i="1" s="1"/>
  <c r="AJ66" i="1"/>
  <c r="CQ66" i="1"/>
  <c r="CT66" i="1"/>
  <c r="S66" i="1" s="1"/>
  <c r="CY66" i="1" s="1"/>
  <c r="X66" i="1" s="1"/>
  <c r="CX66" i="1"/>
  <c r="W66" i="1" s="1"/>
  <c r="FR66" i="1"/>
  <c r="GL66" i="1"/>
  <c r="GO66" i="1"/>
  <c r="GP66" i="1"/>
  <c r="GV66" i="1"/>
  <c r="HC66" i="1" s="1"/>
  <c r="GX66" i="1" s="1"/>
  <c r="C67" i="1"/>
  <c r="D67" i="1"/>
  <c r="AC67" i="1"/>
  <c r="CQ67" i="1" s="1"/>
  <c r="P67" i="1" s="1"/>
  <c r="AE67" i="1"/>
  <c r="AD67" i="1" s="1"/>
  <c r="AF67" i="1"/>
  <c r="CT67" i="1" s="1"/>
  <c r="S67" i="1" s="1"/>
  <c r="AG67" i="1"/>
  <c r="CU67" i="1" s="1"/>
  <c r="T67" i="1" s="1"/>
  <c r="AH67" i="1"/>
  <c r="CV67" i="1" s="1"/>
  <c r="U67" i="1" s="1"/>
  <c r="AI67" i="1"/>
  <c r="CW67" i="1" s="1"/>
  <c r="V67" i="1" s="1"/>
  <c r="AJ67" i="1"/>
  <c r="CX67" i="1" s="1"/>
  <c r="W67" i="1" s="1"/>
  <c r="FR67" i="1"/>
  <c r="GL67" i="1"/>
  <c r="GN67" i="1"/>
  <c r="GP67" i="1"/>
  <c r="GV67" i="1"/>
  <c r="HC67" i="1" s="1"/>
  <c r="GX67" i="1" s="1"/>
  <c r="AC68" i="1"/>
  <c r="CQ68" i="1" s="1"/>
  <c r="P68" i="1" s="1"/>
  <c r="AE68" i="1"/>
  <c r="AD68" i="1" s="1"/>
  <c r="AF68" i="1"/>
  <c r="CT68" i="1" s="1"/>
  <c r="S68" i="1" s="1"/>
  <c r="AG68" i="1"/>
  <c r="CU68" i="1" s="1"/>
  <c r="T68" i="1" s="1"/>
  <c r="AH68" i="1"/>
  <c r="AI68" i="1"/>
  <c r="CW68" i="1" s="1"/>
  <c r="V68" i="1" s="1"/>
  <c r="AJ68" i="1"/>
  <c r="CX68" i="1" s="1"/>
  <c r="W68" i="1" s="1"/>
  <c r="CV68" i="1"/>
  <c r="U68" i="1" s="1"/>
  <c r="FR68" i="1"/>
  <c r="GL68" i="1"/>
  <c r="GO68" i="1"/>
  <c r="GP68" i="1"/>
  <c r="GV68" i="1"/>
  <c r="HC68" i="1" s="1"/>
  <c r="GX68" i="1" s="1"/>
  <c r="C69" i="1"/>
  <c r="D69" i="1"/>
  <c r="AC69" i="1"/>
  <c r="AD69" i="1"/>
  <c r="CR69" i="1" s="1"/>
  <c r="Q69" i="1" s="1"/>
  <c r="AE69" i="1"/>
  <c r="CS69" i="1" s="1"/>
  <c r="R69" i="1" s="1"/>
  <c r="AF69" i="1"/>
  <c r="CT69" i="1" s="1"/>
  <c r="S69" i="1" s="1"/>
  <c r="CZ69" i="1" s="1"/>
  <c r="Y69" i="1" s="1"/>
  <c r="AG69" i="1"/>
  <c r="CU69" i="1" s="1"/>
  <c r="T69" i="1" s="1"/>
  <c r="AH69" i="1"/>
  <c r="CV69" i="1" s="1"/>
  <c r="U69" i="1" s="1"/>
  <c r="AI69" i="1"/>
  <c r="CW69" i="1" s="1"/>
  <c r="V69" i="1" s="1"/>
  <c r="AJ69" i="1"/>
  <c r="CX69" i="1"/>
  <c r="W69" i="1" s="1"/>
  <c r="FR69" i="1"/>
  <c r="GL69" i="1"/>
  <c r="GN69" i="1"/>
  <c r="GP69" i="1"/>
  <c r="GV69" i="1"/>
  <c r="HC69" i="1" s="1"/>
  <c r="GX69" i="1" s="1"/>
  <c r="T70" i="1"/>
  <c r="AC70" i="1"/>
  <c r="CQ70" i="1" s="1"/>
  <c r="P70" i="1" s="1"/>
  <c r="AE70" i="1"/>
  <c r="CS70" i="1" s="1"/>
  <c r="R70" i="1" s="1"/>
  <c r="AF70" i="1"/>
  <c r="CT70" i="1" s="1"/>
  <c r="S70" i="1" s="1"/>
  <c r="AG70" i="1"/>
  <c r="AH70" i="1"/>
  <c r="CV70" i="1" s="1"/>
  <c r="U70" i="1" s="1"/>
  <c r="AI70" i="1"/>
  <c r="CW70" i="1" s="1"/>
  <c r="V70" i="1" s="1"/>
  <c r="AJ70" i="1"/>
  <c r="CU70" i="1"/>
  <c r="CX70" i="1"/>
  <c r="W70" i="1" s="1"/>
  <c r="FR70" i="1"/>
  <c r="GL70" i="1"/>
  <c r="GO70" i="1"/>
  <c r="GP70" i="1"/>
  <c r="GV70" i="1"/>
  <c r="HC70" i="1" s="1"/>
  <c r="GX70" i="1" s="1"/>
  <c r="AC71" i="1"/>
  <c r="CQ71" i="1" s="1"/>
  <c r="P71" i="1" s="1"/>
  <c r="AE71" i="1"/>
  <c r="CS71" i="1" s="1"/>
  <c r="R71" i="1" s="1"/>
  <c r="AF71" i="1"/>
  <c r="CT71" i="1" s="1"/>
  <c r="S71" i="1" s="1"/>
  <c r="CZ71" i="1" s="1"/>
  <c r="Y71" i="1" s="1"/>
  <c r="AG71" i="1"/>
  <c r="AH71" i="1"/>
  <c r="CV71" i="1" s="1"/>
  <c r="U71" i="1" s="1"/>
  <c r="AI71" i="1"/>
  <c r="CW71" i="1" s="1"/>
  <c r="V71" i="1" s="1"/>
  <c r="AJ71" i="1"/>
  <c r="CX71" i="1" s="1"/>
  <c r="W71" i="1" s="1"/>
  <c r="CU71" i="1"/>
  <c r="T71" i="1" s="1"/>
  <c r="FR71" i="1"/>
  <c r="GL71" i="1"/>
  <c r="GO71" i="1"/>
  <c r="GP71" i="1"/>
  <c r="GV71" i="1"/>
  <c r="HC71" i="1" s="1"/>
  <c r="GX71" i="1" s="1"/>
  <c r="C72" i="1"/>
  <c r="D72" i="1"/>
  <c r="AC72" i="1"/>
  <c r="CQ72" i="1" s="1"/>
  <c r="P72" i="1" s="1"/>
  <c r="AE72" i="1"/>
  <c r="AF72" i="1"/>
  <c r="CT72" i="1" s="1"/>
  <c r="S72" i="1" s="1"/>
  <c r="AG72" i="1"/>
  <c r="CU72" i="1" s="1"/>
  <c r="T72" i="1" s="1"/>
  <c r="AH72" i="1"/>
  <c r="AI72" i="1"/>
  <c r="CW72" i="1" s="1"/>
  <c r="V72" i="1" s="1"/>
  <c r="AJ72" i="1"/>
  <c r="CX72" i="1" s="1"/>
  <c r="W72" i="1" s="1"/>
  <c r="CV72" i="1"/>
  <c r="U72" i="1" s="1"/>
  <c r="FR72" i="1"/>
  <c r="GL72" i="1"/>
  <c r="GN72" i="1"/>
  <c r="GP72" i="1"/>
  <c r="GV72" i="1"/>
  <c r="HC72" i="1" s="1"/>
  <c r="GX72" i="1" s="1"/>
  <c r="AC73" i="1"/>
  <c r="CQ73" i="1" s="1"/>
  <c r="P73" i="1" s="1"/>
  <c r="AE73" i="1"/>
  <c r="AF73" i="1"/>
  <c r="AG73" i="1"/>
  <c r="CU73" i="1" s="1"/>
  <c r="T73" i="1" s="1"/>
  <c r="AH73" i="1"/>
  <c r="AI73" i="1"/>
  <c r="CW73" i="1" s="1"/>
  <c r="V73" i="1" s="1"/>
  <c r="AJ73" i="1"/>
  <c r="CX73" i="1" s="1"/>
  <c r="W73" i="1" s="1"/>
  <c r="CT73" i="1"/>
  <c r="S73" i="1" s="1"/>
  <c r="CV73" i="1"/>
  <c r="U73" i="1" s="1"/>
  <c r="FR73" i="1"/>
  <c r="GL73" i="1"/>
  <c r="GO73" i="1"/>
  <c r="GP73" i="1"/>
  <c r="GV73" i="1"/>
  <c r="HC73" i="1" s="1"/>
  <c r="GX73" i="1" s="1"/>
  <c r="C74" i="1"/>
  <c r="D74" i="1"/>
  <c r="U74" i="1"/>
  <c r="AC74" i="1"/>
  <c r="AE74" i="1"/>
  <c r="CS74" i="1" s="1"/>
  <c r="R74" i="1" s="1"/>
  <c r="AF74" i="1"/>
  <c r="CT74" i="1" s="1"/>
  <c r="S74" i="1" s="1"/>
  <c r="AG74" i="1"/>
  <c r="AH74" i="1"/>
  <c r="AI74" i="1"/>
  <c r="CW74" i="1" s="1"/>
  <c r="V74" i="1" s="1"/>
  <c r="AJ74" i="1"/>
  <c r="CU74" i="1"/>
  <c r="T74" i="1" s="1"/>
  <c r="CV74" i="1"/>
  <c r="CX74" i="1"/>
  <c r="W74" i="1" s="1"/>
  <c r="FR74" i="1"/>
  <c r="GL74" i="1"/>
  <c r="GN74" i="1"/>
  <c r="GP74" i="1"/>
  <c r="GV74" i="1"/>
  <c r="HC74" i="1" s="1"/>
  <c r="GX74" i="1" s="1"/>
  <c r="AC75" i="1"/>
  <c r="CQ75" i="1" s="1"/>
  <c r="P75" i="1" s="1"/>
  <c r="CP75" i="1" s="1"/>
  <c r="O75" i="1" s="1"/>
  <c r="AE75" i="1"/>
  <c r="AD75" i="1" s="1"/>
  <c r="CR75" i="1" s="1"/>
  <c r="Q75" i="1" s="1"/>
  <c r="AF75" i="1"/>
  <c r="AG75" i="1"/>
  <c r="CU75" i="1" s="1"/>
  <c r="T75" i="1" s="1"/>
  <c r="AH75" i="1"/>
  <c r="CV75" i="1" s="1"/>
  <c r="U75" i="1" s="1"/>
  <c r="AI75" i="1"/>
  <c r="CW75" i="1" s="1"/>
  <c r="V75" i="1" s="1"/>
  <c r="AJ75" i="1"/>
  <c r="CX75" i="1" s="1"/>
  <c r="W75" i="1" s="1"/>
  <c r="CT75" i="1"/>
  <c r="S75" i="1" s="1"/>
  <c r="FR75" i="1"/>
  <c r="GL75" i="1"/>
  <c r="GO75" i="1"/>
  <c r="GP75" i="1"/>
  <c r="GV75" i="1"/>
  <c r="HC75" i="1" s="1"/>
  <c r="GX75" i="1" s="1"/>
  <c r="C76" i="1"/>
  <c r="D76" i="1"/>
  <c r="V76" i="1"/>
  <c r="W76" i="1"/>
  <c r="AC76" i="1"/>
  <c r="AE76" i="1"/>
  <c r="AD76" i="1" s="1"/>
  <c r="CR76" i="1" s="1"/>
  <c r="Q76" i="1" s="1"/>
  <c r="AF76" i="1"/>
  <c r="AG76" i="1"/>
  <c r="CU76" i="1" s="1"/>
  <c r="T76" i="1" s="1"/>
  <c r="AH76" i="1"/>
  <c r="CV76" i="1" s="1"/>
  <c r="U76" i="1" s="1"/>
  <c r="AI76" i="1"/>
  <c r="AJ76" i="1"/>
  <c r="CX76" i="1" s="1"/>
  <c r="CT76" i="1"/>
  <c r="S76" i="1" s="1"/>
  <c r="CW76" i="1"/>
  <c r="FR76" i="1"/>
  <c r="GL76" i="1"/>
  <c r="GN76" i="1"/>
  <c r="GP76" i="1"/>
  <c r="GV76" i="1"/>
  <c r="HC76" i="1" s="1"/>
  <c r="GX76" i="1" s="1"/>
  <c r="AC77" i="1"/>
  <c r="AE77" i="1"/>
  <c r="AD77" i="1" s="1"/>
  <c r="CR77" i="1" s="1"/>
  <c r="Q77" i="1" s="1"/>
  <c r="AF77" i="1"/>
  <c r="AG77" i="1"/>
  <c r="CU77" i="1" s="1"/>
  <c r="T77" i="1" s="1"/>
  <c r="AH77" i="1"/>
  <c r="CV77" i="1" s="1"/>
  <c r="U77" i="1" s="1"/>
  <c r="AI77" i="1"/>
  <c r="AJ77" i="1"/>
  <c r="CT77" i="1"/>
  <c r="S77" i="1" s="1"/>
  <c r="CW77" i="1"/>
  <c r="V77" i="1" s="1"/>
  <c r="CX77" i="1"/>
  <c r="W77" i="1" s="1"/>
  <c r="FR77" i="1"/>
  <c r="GL77" i="1"/>
  <c r="GO77" i="1"/>
  <c r="GP77" i="1"/>
  <c r="GV77" i="1"/>
  <c r="HC77" i="1"/>
  <c r="GX77" i="1" s="1"/>
  <c r="AC78" i="1"/>
  <c r="AE78" i="1"/>
  <c r="AD78" i="1" s="1"/>
  <c r="CR78" i="1" s="1"/>
  <c r="Q78" i="1" s="1"/>
  <c r="AF78" i="1"/>
  <c r="CT78" i="1" s="1"/>
  <c r="S78" i="1" s="1"/>
  <c r="AG78" i="1"/>
  <c r="CU78" i="1" s="1"/>
  <c r="T78" i="1" s="1"/>
  <c r="AH78" i="1"/>
  <c r="CV78" i="1" s="1"/>
  <c r="U78" i="1" s="1"/>
  <c r="AI78" i="1"/>
  <c r="AJ78" i="1"/>
  <c r="CX78" i="1" s="1"/>
  <c r="W78" i="1" s="1"/>
  <c r="CW78" i="1"/>
  <c r="V78" i="1" s="1"/>
  <c r="FR78" i="1"/>
  <c r="GL78" i="1"/>
  <c r="GO78" i="1"/>
  <c r="GP78" i="1"/>
  <c r="GV78" i="1"/>
  <c r="HC78" i="1"/>
  <c r="GX78" i="1" s="1"/>
  <c r="AC79" i="1"/>
  <c r="AE79" i="1"/>
  <c r="AD79" i="1" s="1"/>
  <c r="CR79" i="1" s="1"/>
  <c r="Q79" i="1" s="1"/>
  <c r="AF79" i="1"/>
  <c r="AG79" i="1"/>
  <c r="CU79" i="1" s="1"/>
  <c r="T79" i="1" s="1"/>
  <c r="AH79" i="1"/>
  <c r="CV79" i="1" s="1"/>
  <c r="U79" i="1" s="1"/>
  <c r="AI79" i="1"/>
  <c r="CW79" i="1" s="1"/>
  <c r="V79" i="1" s="1"/>
  <c r="AJ79" i="1"/>
  <c r="CX79" i="1" s="1"/>
  <c r="W79" i="1" s="1"/>
  <c r="CT79" i="1"/>
  <c r="S79" i="1" s="1"/>
  <c r="FR79" i="1"/>
  <c r="GL79" i="1"/>
  <c r="GO79" i="1"/>
  <c r="GP79" i="1"/>
  <c r="GV79" i="1"/>
  <c r="HC79" i="1" s="1"/>
  <c r="GX79" i="1" s="1"/>
  <c r="C80" i="1"/>
  <c r="D80" i="1"/>
  <c r="T80" i="1"/>
  <c r="AC80" i="1"/>
  <c r="AE80" i="1"/>
  <c r="AF80" i="1"/>
  <c r="CT80" i="1" s="1"/>
  <c r="S80" i="1" s="1"/>
  <c r="AG80" i="1"/>
  <c r="AH80" i="1"/>
  <c r="AI80" i="1"/>
  <c r="CW80" i="1" s="1"/>
  <c r="V80" i="1" s="1"/>
  <c r="AJ80" i="1"/>
  <c r="CU80" i="1"/>
  <c r="CV80" i="1"/>
  <c r="U80" i="1" s="1"/>
  <c r="CX80" i="1"/>
  <c r="W80" i="1" s="1"/>
  <c r="FR80" i="1"/>
  <c r="GL80" i="1"/>
  <c r="GN80" i="1"/>
  <c r="GP80" i="1"/>
  <c r="GV80" i="1"/>
  <c r="HC80" i="1"/>
  <c r="GX80" i="1" s="1"/>
  <c r="U81" i="1"/>
  <c r="AC81" i="1"/>
  <c r="AE81" i="1"/>
  <c r="AF81" i="1"/>
  <c r="CT81" i="1" s="1"/>
  <c r="S81" i="1" s="1"/>
  <c r="AG81" i="1"/>
  <c r="AH81" i="1"/>
  <c r="AI81" i="1"/>
  <c r="CW81" i="1" s="1"/>
  <c r="V81" i="1" s="1"/>
  <c r="AJ81" i="1"/>
  <c r="CU81" i="1"/>
  <c r="T81" i="1" s="1"/>
  <c r="CV81" i="1"/>
  <c r="CX81" i="1"/>
  <c r="W81" i="1" s="1"/>
  <c r="FR81" i="1"/>
  <c r="GL81" i="1"/>
  <c r="GO81" i="1"/>
  <c r="GP81" i="1"/>
  <c r="GV81" i="1"/>
  <c r="HC81" i="1" s="1"/>
  <c r="GX81" i="1"/>
  <c r="C82" i="1"/>
  <c r="D82" i="1"/>
  <c r="AC82" i="1"/>
  <c r="AE82" i="1"/>
  <c r="CS82" i="1" s="1"/>
  <c r="R82" i="1" s="1"/>
  <c r="AF82" i="1"/>
  <c r="AG82" i="1"/>
  <c r="CU82" i="1" s="1"/>
  <c r="T82" i="1" s="1"/>
  <c r="AH82" i="1"/>
  <c r="AI82" i="1"/>
  <c r="CW82" i="1" s="1"/>
  <c r="V82" i="1" s="1"/>
  <c r="AJ82" i="1"/>
  <c r="CT82" i="1"/>
  <c r="S82" i="1" s="1"/>
  <c r="CV82" i="1"/>
  <c r="U82" i="1" s="1"/>
  <c r="CX82" i="1"/>
  <c r="W82" i="1" s="1"/>
  <c r="FR82" i="1"/>
  <c r="GL82" i="1"/>
  <c r="GN82" i="1"/>
  <c r="GP82" i="1"/>
  <c r="GV82" i="1"/>
  <c r="HC82" i="1" s="1"/>
  <c r="GX82" i="1" s="1"/>
  <c r="AC83" i="1"/>
  <c r="AD83" i="1"/>
  <c r="CR83" i="1" s="1"/>
  <c r="Q83" i="1" s="1"/>
  <c r="AE83" i="1"/>
  <c r="CS83" i="1" s="1"/>
  <c r="R83" i="1" s="1"/>
  <c r="AF83" i="1"/>
  <c r="CT83" i="1" s="1"/>
  <c r="S83" i="1" s="1"/>
  <c r="AG83" i="1"/>
  <c r="CU83" i="1" s="1"/>
  <c r="T83" i="1" s="1"/>
  <c r="AH83" i="1"/>
  <c r="AI83" i="1"/>
  <c r="CW83" i="1" s="1"/>
  <c r="V83" i="1" s="1"/>
  <c r="AJ83" i="1"/>
  <c r="CX83" i="1" s="1"/>
  <c r="W83" i="1" s="1"/>
  <c r="CV83" i="1"/>
  <c r="U83" i="1" s="1"/>
  <c r="FR83" i="1"/>
  <c r="GL83" i="1"/>
  <c r="GO83" i="1"/>
  <c r="GP83" i="1"/>
  <c r="GV83" i="1"/>
  <c r="HC83" i="1" s="1"/>
  <c r="GX83" i="1" s="1"/>
  <c r="AC84" i="1"/>
  <c r="AD84" i="1"/>
  <c r="CR84" i="1" s="1"/>
  <c r="Q84" i="1" s="1"/>
  <c r="AE84" i="1"/>
  <c r="CS84" i="1" s="1"/>
  <c r="R84" i="1" s="1"/>
  <c r="AF84" i="1"/>
  <c r="AG84" i="1"/>
  <c r="CU84" i="1" s="1"/>
  <c r="T84" i="1" s="1"/>
  <c r="AH84" i="1"/>
  <c r="CV84" i="1" s="1"/>
  <c r="U84" i="1" s="1"/>
  <c r="AI84" i="1"/>
  <c r="CW84" i="1" s="1"/>
  <c r="V84" i="1" s="1"/>
  <c r="AJ84" i="1"/>
  <c r="CT84" i="1"/>
  <c r="S84" i="1" s="1"/>
  <c r="CX84" i="1"/>
  <c r="W84" i="1" s="1"/>
  <c r="FR84" i="1"/>
  <c r="GL84" i="1"/>
  <c r="GO84" i="1"/>
  <c r="GP84" i="1"/>
  <c r="GV84" i="1"/>
  <c r="HC84" i="1" s="1"/>
  <c r="GX84" i="1" s="1"/>
  <c r="AC85" i="1"/>
  <c r="AE85" i="1"/>
  <c r="CS85" i="1" s="1"/>
  <c r="R85" i="1" s="1"/>
  <c r="AF85" i="1"/>
  <c r="CT85" i="1" s="1"/>
  <c r="S85" i="1" s="1"/>
  <c r="AG85" i="1"/>
  <c r="CU85" i="1" s="1"/>
  <c r="T85" i="1" s="1"/>
  <c r="AH85" i="1"/>
  <c r="AI85" i="1"/>
  <c r="CW85" i="1" s="1"/>
  <c r="V85" i="1" s="1"/>
  <c r="AJ85" i="1"/>
  <c r="CV85" i="1"/>
  <c r="U85" i="1" s="1"/>
  <c r="CX85" i="1"/>
  <c r="W85" i="1" s="1"/>
  <c r="FR85" i="1"/>
  <c r="GL85" i="1"/>
  <c r="GO85" i="1"/>
  <c r="GP85" i="1"/>
  <c r="GV85" i="1"/>
  <c r="HC85" i="1" s="1"/>
  <c r="GX85" i="1" s="1"/>
  <c r="AC86" i="1"/>
  <c r="AE86" i="1"/>
  <c r="CS86" i="1" s="1"/>
  <c r="R86" i="1" s="1"/>
  <c r="AF86" i="1"/>
  <c r="CT86" i="1" s="1"/>
  <c r="S86" i="1" s="1"/>
  <c r="AG86" i="1"/>
  <c r="CU86" i="1" s="1"/>
  <c r="T86" i="1" s="1"/>
  <c r="AH86" i="1"/>
  <c r="AI86" i="1"/>
  <c r="CW86" i="1" s="1"/>
  <c r="V86" i="1" s="1"/>
  <c r="AJ86" i="1"/>
  <c r="CV86" i="1"/>
  <c r="U86" i="1" s="1"/>
  <c r="CX86" i="1"/>
  <c r="W86" i="1" s="1"/>
  <c r="FR86" i="1"/>
  <c r="GL86" i="1"/>
  <c r="GO86" i="1"/>
  <c r="GP86" i="1"/>
  <c r="GV86" i="1"/>
  <c r="HC86" i="1" s="1"/>
  <c r="GX86" i="1" s="1"/>
  <c r="C87" i="1"/>
  <c r="D87" i="1"/>
  <c r="AC87" i="1"/>
  <c r="AE87" i="1"/>
  <c r="AD87" i="1" s="1"/>
  <c r="AF87" i="1"/>
  <c r="CT87" i="1" s="1"/>
  <c r="S87" i="1" s="1"/>
  <c r="AG87" i="1"/>
  <c r="AH87" i="1"/>
  <c r="AI87" i="1"/>
  <c r="CW87" i="1" s="1"/>
  <c r="V87" i="1" s="1"/>
  <c r="AJ87" i="1"/>
  <c r="CX87" i="1" s="1"/>
  <c r="W87" i="1" s="1"/>
  <c r="CQ87" i="1"/>
  <c r="P87" i="1" s="1"/>
  <c r="CU87" i="1"/>
  <c r="T87" i="1" s="1"/>
  <c r="CV87" i="1"/>
  <c r="U87" i="1" s="1"/>
  <c r="FR87" i="1"/>
  <c r="GL87" i="1"/>
  <c r="GN87" i="1"/>
  <c r="GP87" i="1"/>
  <c r="GV87" i="1"/>
  <c r="HC87" i="1" s="1"/>
  <c r="GX87" i="1" s="1"/>
  <c r="AC88" i="1"/>
  <c r="CQ88" i="1" s="1"/>
  <c r="P88" i="1" s="1"/>
  <c r="AE88" i="1"/>
  <c r="AD88" i="1" s="1"/>
  <c r="AF88" i="1"/>
  <c r="AG88" i="1"/>
  <c r="CU88" i="1" s="1"/>
  <c r="T88" i="1" s="1"/>
  <c r="AH88" i="1"/>
  <c r="CV88" i="1" s="1"/>
  <c r="U88" i="1" s="1"/>
  <c r="AI88" i="1"/>
  <c r="CW88" i="1" s="1"/>
  <c r="V88" i="1" s="1"/>
  <c r="AJ88" i="1"/>
  <c r="CX88" i="1" s="1"/>
  <c r="W88" i="1" s="1"/>
  <c r="CT88" i="1"/>
  <c r="S88" i="1" s="1"/>
  <c r="FR88" i="1"/>
  <c r="GL88" i="1"/>
  <c r="GO88" i="1"/>
  <c r="GP88" i="1"/>
  <c r="GV88" i="1"/>
  <c r="HC88" i="1" s="1"/>
  <c r="GX88" i="1" s="1"/>
  <c r="AC89" i="1"/>
  <c r="CQ89" i="1" s="1"/>
  <c r="P89" i="1" s="1"/>
  <c r="AE89" i="1"/>
  <c r="AD89" i="1" s="1"/>
  <c r="AF89" i="1"/>
  <c r="AG89" i="1"/>
  <c r="CU89" i="1" s="1"/>
  <c r="T89" i="1" s="1"/>
  <c r="AH89" i="1"/>
  <c r="CV89" i="1" s="1"/>
  <c r="U89" i="1" s="1"/>
  <c r="AI89" i="1"/>
  <c r="CW89" i="1" s="1"/>
  <c r="V89" i="1" s="1"/>
  <c r="AJ89" i="1"/>
  <c r="CX89" i="1" s="1"/>
  <c r="W89" i="1" s="1"/>
  <c r="CT89" i="1"/>
  <c r="S89" i="1" s="1"/>
  <c r="FR89" i="1"/>
  <c r="GL89" i="1"/>
  <c r="GO89" i="1"/>
  <c r="GP89" i="1"/>
  <c r="GV89" i="1"/>
  <c r="HC89" i="1" s="1"/>
  <c r="GX89" i="1" s="1"/>
  <c r="AC90" i="1"/>
  <c r="CQ90" i="1" s="1"/>
  <c r="P90" i="1" s="1"/>
  <c r="AE90" i="1"/>
  <c r="AD90" i="1" s="1"/>
  <c r="AF90" i="1"/>
  <c r="AG90" i="1"/>
  <c r="CU90" i="1" s="1"/>
  <c r="T90" i="1" s="1"/>
  <c r="AH90" i="1"/>
  <c r="CV90" i="1" s="1"/>
  <c r="U90" i="1" s="1"/>
  <c r="AI90" i="1"/>
  <c r="CW90" i="1" s="1"/>
  <c r="V90" i="1" s="1"/>
  <c r="AJ90" i="1"/>
  <c r="CX90" i="1" s="1"/>
  <c r="W90" i="1" s="1"/>
  <c r="CT90" i="1"/>
  <c r="S90" i="1" s="1"/>
  <c r="FR90" i="1"/>
  <c r="GL90" i="1"/>
  <c r="GO90" i="1"/>
  <c r="GP90" i="1"/>
  <c r="GV90" i="1"/>
  <c r="HC90" i="1" s="1"/>
  <c r="GX90" i="1" s="1"/>
  <c r="D92" i="1"/>
  <c r="E94" i="1"/>
  <c r="Z94" i="1"/>
  <c r="AA94" i="1"/>
  <c r="AM94" i="1"/>
  <c r="AN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C96" i="1"/>
  <c r="D96" i="1"/>
  <c r="P96" i="1"/>
  <c r="AC96" i="1"/>
  <c r="AD96" i="1"/>
  <c r="AE96" i="1"/>
  <c r="AF96" i="1"/>
  <c r="AG96" i="1"/>
  <c r="AH96" i="1"/>
  <c r="CV96" i="1" s="1"/>
  <c r="U96" i="1" s="1"/>
  <c r="AI96" i="1"/>
  <c r="CW96" i="1" s="1"/>
  <c r="V96" i="1" s="1"/>
  <c r="AJ96" i="1"/>
  <c r="CQ96" i="1"/>
  <c r="CS96" i="1"/>
  <c r="R96" i="1" s="1"/>
  <c r="CU96" i="1"/>
  <c r="T96" i="1" s="1"/>
  <c r="CX96" i="1"/>
  <c r="W96" i="1" s="1"/>
  <c r="FR96" i="1"/>
  <c r="GL96" i="1"/>
  <c r="GN96" i="1"/>
  <c r="GP96" i="1"/>
  <c r="GV96" i="1"/>
  <c r="HC96" i="1" s="1"/>
  <c r="GX96" i="1" s="1"/>
  <c r="P97" i="1"/>
  <c r="AC97" i="1"/>
  <c r="AE97" i="1"/>
  <c r="AD97" i="1" s="1"/>
  <c r="AF97" i="1"/>
  <c r="AG97" i="1"/>
  <c r="CU97" i="1" s="1"/>
  <c r="T97" i="1" s="1"/>
  <c r="AH97" i="1"/>
  <c r="CV97" i="1" s="1"/>
  <c r="U97" i="1" s="1"/>
  <c r="AI97" i="1"/>
  <c r="CW97" i="1" s="1"/>
  <c r="V97" i="1" s="1"/>
  <c r="AJ97" i="1"/>
  <c r="CQ97" i="1"/>
  <c r="CT97" i="1"/>
  <c r="S97" i="1" s="1"/>
  <c r="CX97" i="1"/>
  <c r="W97" i="1" s="1"/>
  <c r="FR97" i="1"/>
  <c r="GL97" i="1"/>
  <c r="GO97" i="1"/>
  <c r="GP97" i="1"/>
  <c r="GV97" i="1"/>
  <c r="HC97" i="1" s="1"/>
  <c r="GX97" i="1" s="1"/>
  <c r="P98" i="1"/>
  <c r="AC98" i="1"/>
  <c r="AE98" i="1"/>
  <c r="AD98" i="1" s="1"/>
  <c r="CR98" i="1" s="1"/>
  <c r="Q98" i="1" s="1"/>
  <c r="AF98" i="1"/>
  <c r="AG98" i="1"/>
  <c r="CU98" i="1" s="1"/>
  <c r="T98" i="1" s="1"/>
  <c r="AH98" i="1"/>
  <c r="CV98" i="1" s="1"/>
  <c r="U98" i="1" s="1"/>
  <c r="AI98" i="1"/>
  <c r="CW98" i="1" s="1"/>
  <c r="V98" i="1" s="1"/>
  <c r="AJ98" i="1"/>
  <c r="CQ98" i="1"/>
  <c r="CT98" i="1"/>
  <c r="S98" i="1" s="1"/>
  <c r="CX98" i="1"/>
  <c r="W98" i="1" s="1"/>
  <c r="FR98" i="1"/>
  <c r="GL98" i="1"/>
  <c r="GO98" i="1"/>
  <c r="GP98" i="1"/>
  <c r="GV98" i="1"/>
  <c r="HC98" i="1" s="1"/>
  <c r="GX98" i="1" s="1"/>
  <c r="P99" i="1"/>
  <c r="AC99" i="1"/>
  <c r="AE99" i="1"/>
  <c r="AD99" i="1" s="1"/>
  <c r="CR99" i="1" s="1"/>
  <c r="Q99" i="1" s="1"/>
  <c r="AF99" i="1"/>
  <c r="AG99" i="1"/>
  <c r="CU99" i="1" s="1"/>
  <c r="T99" i="1" s="1"/>
  <c r="AH99" i="1"/>
  <c r="CV99" i="1" s="1"/>
  <c r="U99" i="1" s="1"/>
  <c r="AI99" i="1"/>
  <c r="CW99" i="1" s="1"/>
  <c r="V99" i="1" s="1"/>
  <c r="AJ99" i="1"/>
  <c r="CQ99" i="1"/>
  <c r="CT99" i="1"/>
  <c r="S99" i="1" s="1"/>
  <c r="CX99" i="1"/>
  <c r="W99" i="1" s="1"/>
  <c r="FR99" i="1"/>
  <c r="GL99" i="1"/>
  <c r="GO99" i="1"/>
  <c r="GP99" i="1"/>
  <c r="GV99" i="1"/>
  <c r="HC99" i="1" s="1"/>
  <c r="GX99" i="1" s="1"/>
  <c r="P100" i="1"/>
  <c r="AC100" i="1"/>
  <c r="AE100" i="1"/>
  <c r="AD100" i="1" s="1"/>
  <c r="CR100" i="1" s="1"/>
  <c r="Q100" i="1" s="1"/>
  <c r="AF100" i="1"/>
  <c r="AG100" i="1"/>
  <c r="CU100" i="1" s="1"/>
  <c r="T100" i="1" s="1"/>
  <c r="AH100" i="1"/>
  <c r="CV100" i="1" s="1"/>
  <c r="U100" i="1" s="1"/>
  <c r="AI100" i="1"/>
  <c r="CW100" i="1" s="1"/>
  <c r="V100" i="1" s="1"/>
  <c r="AJ100" i="1"/>
  <c r="CQ100" i="1"/>
  <c r="CT100" i="1"/>
  <c r="S100" i="1" s="1"/>
  <c r="CX100" i="1"/>
  <c r="W100" i="1" s="1"/>
  <c r="FR100" i="1"/>
  <c r="GL100" i="1"/>
  <c r="GO100" i="1"/>
  <c r="GP100" i="1"/>
  <c r="GV100" i="1"/>
  <c r="HC100" i="1" s="1"/>
  <c r="GX100" i="1" s="1"/>
  <c r="P101" i="1"/>
  <c r="AC101" i="1"/>
  <c r="AE101" i="1"/>
  <c r="AD101" i="1" s="1"/>
  <c r="CR101" i="1" s="1"/>
  <c r="Q101" i="1" s="1"/>
  <c r="AF101" i="1"/>
  <c r="AG101" i="1"/>
  <c r="CU101" i="1" s="1"/>
  <c r="T101" i="1" s="1"/>
  <c r="AH101" i="1"/>
  <c r="CV101" i="1" s="1"/>
  <c r="U101" i="1" s="1"/>
  <c r="AI101" i="1"/>
  <c r="CW101" i="1" s="1"/>
  <c r="V101" i="1" s="1"/>
  <c r="AJ101" i="1"/>
  <c r="CQ101" i="1"/>
  <c r="CT101" i="1"/>
  <c r="S101" i="1" s="1"/>
  <c r="CX101" i="1"/>
  <c r="W101" i="1" s="1"/>
  <c r="FR101" i="1"/>
  <c r="GL101" i="1"/>
  <c r="GO101" i="1"/>
  <c r="GP101" i="1"/>
  <c r="GV101" i="1"/>
  <c r="HC101" i="1" s="1"/>
  <c r="GX101" i="1" s="1"/>
  <c r="P102" i="1"/>
  <c r="AC102" i="1"/>
  <c r="AE102" i="1"/>
  <c r="AD102" i="1" s="1"/>
  <c r="CR102" i="1" s="1"/>
  <c r="Q102" i="1" s="1"/>
  <c r="AF102" i="1"/>
  <c r="AG102" i="1"/>
  <c r="CU102" i="1" s="1"/>
  <c r="T102" i="1" s="1"/>
  <c r="AH102" i="1"/>
  <c r="CV102" i="1" s="1"/>
  <c r="U102" i="1" s="1"/>
  <c r="AI102" i="1"/>
  <c r="CW102" i="1" s="1"/>
  <c r="V102" i="1" s="1"/>
  <c r="AJ102" i="1"/>
  <c r="CQ102" i="1"/>
  <c r="CT102" i="1"/>
  <c r="S102" i="1" s="1"/>
  <c r="CX102" i="1"/>
  <c r="W102" i="1" s="1"/>
  <c r="FR102" i="1"/>
  <c r="GL102" i="1"/>
  <c r="GO102" i="1"/>
  <c r="GP102" i="1"/>
  <c r="GV102" i="1"/>
  <c r="HC102" i="1" s="1"/>
  <c r="GX102" i="1" s="1"/>
  <c r="C103" i="1"/>
  <c r="D103" i="1"/>
  <c r="AC103" i="1"/>
  <c r="AE103" i="1"/>
  <c r="CS103" i="1" s="1"/>
  <c r="R103" i="1" s="1"/>
  <c r="AF103" i="1"/>
  <c r="AG103" i="1"/>
  <c r="CU103" i="1" s="1"/>
  <c r="T103" i="1" s="1"/>
  <c r="AH103" i="1"/>
  <c r="AI103" i="1"/>
  <c r="CW103" i="1" s="1"/>
  <c r="V103" i="1" s="1"/>
  <c r="AJ103" i="1"/>
  <c r="CX103" i="1" s="1"/>
  <c r="W103" i="1" s="1"/>
  <c r="CQ103" i="1"/>
  <c r="P103" i="1" s="1"/>
  <c r="CV103" i="1"/>
  <c r="U103" i="1" s="1"/>
  <c r="FR103" i="1"/>
  <c r="GL103" i="1"/>
  <c r="GN103" i="1"/>
  <c r="GP103" i="1"/>
  <c r="GV103" i="1"/>
  <c r="HC103" i="1" s="1"/>
  <c r="GX103" i="1" s="1"/>
  <c r="R104" i="1"/>
  <c r="AC104" i="1"/>
  <c r="AE104" i="1"/>
  <c r="AD104" i="1" s="1"/>
  <c r="CR104" i="1" s="1"/>
  <c r="Q104" i="1" s="1"/>
  <c r="AF104" i="1"/>
  <c r="AG104" i="1"/>
  <c r="CU104" i="1" s="1"/>
  <c r="T104" i="1" s="1"/>
  <c r="AH104" i="1"/>
  <c r="CV104" i="1" s="1"/>
  <c r="U104" i="1" s="1"/>
  <c r="AI104" i="1"/>
  <c r="AJ104" i="1"/>
  <c r="CX104" i="1" s="1"/>
  <c r="W104" i="1" s="1"/>
  <c r="CS104" i="1"/>
  <c r="CW104" i="1"/>
  <c r="V104" i="1" s="1"/>
  <c r="FR104" i="1"/>
  <c r="GL104" i="1"/>
  <c r="GO104" i="1"/>
  <c r="GP104" i="1"/>
  <c r="GV104" i="1"/>
  <c r="HC104" i="1"/>
  <c r="GX104" i="1" s="1"/>
  <c r="AC105" i="1"/>
  <c r="AE105" i="1"/>
  <c r="AD105" i="1" s="1"/>
  <c r="CR105" i="1" s="1"/>
  <c r="Q105" i="1" s="1"/>
  <c r="AF105" i="1"/>
  <c r="AG105" i="1"/>
  <c r="CU105" i="1" s="1"/>
  <c r="T105" i="1" s="1"/>
  <c r="AH105" i="1"/>
  <c r="AI105" i="1"/>
  <c r="CW105" i="1" s="1"/>
  <c r="V105" i="1" s="1"/>
  <c r="AJ105" i="1"/>
  <c r="CX105" i="1" s="1"/>
  <c r="W105" i="1" s="1"/>
  <c r="CQ105" i="1"/>
  <c r="P105" i="1" s="1"/>
  <c r="CV105" i="1"/>
  <c r="U105" i="1" s="1"/>
  <c r="FR105" i="1"/>
  <c r="GL105" i="1"/>
  <c r="GO105" i="1"/>
  <c r="GP105" i="1"/>
  <c r="GV105" i="1"/>
  <c r="HC105" i="1" s="1"/>
  <c r="GX105" i="1" s="1"/>
  <c r="U106" i="1"/>
  <c r="AC106" i="1"/>
  <c r="AE106" i="1"/>
  <c r="AD106" i="1" s="1"/>
  <c r="CR106" i="1" s="1"/>
  <c r="Q106" i="1" s="1"/>
  <c r="AF106" i="1"/>
  <c r="AG106" i="1"/>
  <c r="CU106" i="1" s="1"/>
  <c r="T106" i="1" s="1"/>
  <c r="AH106" i="1"/>
  <c r="AI106" i="1"/>
  <c r="CW106" i="1" s="1"/>
  <c r="V106" i="1" s="1"/>
  <c r="AJ106" i="1"/>
  <c r="CX106" i="1" s="1"/>
  <c r="W106" i="1" s="1"/>
  <c r="CQ106" i="1"/>
  <c r="P106" i="1" s="1"/>
  <c r="CV106" i="1"/>
  <c r="FR106" i="1"/>
  <c r="GL106" i="1"/>
  <c r="GO106" i="1"/>
  <c r="GP106" i="1"/>
  <c r="GV106" i="1"/>
  <c r="HC106" i="1" s="1"/>
  <c r="GX106" i="1" s="1"/>
  <c r="AC107" i="1"/>
  <c r="CQ107" i="1" s="1"/>
  <c r="P107" i="1" s="1"/>
  <c r="AE107" i="1"/>
  <c r="AD107" i="1" s="1"/>
  <c r="CR107" i="1" s="1"/>
  <c r="Q107" i="1" s="1"/>
  <c r="AF107" i="1"/>
  <c r="AG107" i="1"/>
  <c r="CU107" i="1" s="1"/>
  <c r="T107" i="1" s="1"/>
  <c r="AH107" i="1"/>
  <c r="CV107" i="1" s="1"/>
  <c r="U107" i="1" s="1"/>
  <c r="AI107" i="1"/>
  <c r="AJ107" i="1"/>
  <c r="CX107" i="1" s="1"/>
  <c r="W107" i="1" s="1"/>
  <c r="CS107" i="1"/>
  <c r="R107" i="1" s="1"/>
  <c r="CW107" i="1"/>
  <c r="V107" i="1" s="1"/>
  <c r="FR107" i="1"/>
  <c r="GL107" i="1"/>
  <c r="GO107" i="1"/>
  <c r="GP107" i="1"/>
  <c r="GV107" i="1"/>
  <c r="HC107" i="1" s="1"/>
  <c r="GX107" i="1" s="1"/>
  <c r="AC108" i="1"/>
  <c r="AE108" i="1"/>
  <c r="AD108" i="1" s="1"/>
  <c r="AF108" i="1"/>
  <c r="CT108" i="1" s="1"/>
  <c r="S108" i="1" s="1"/>
  <c r="CZ108" i="1" s="1"/>
  <c r="Y108" i="1" s="1"/>
  <c r="AG108" i="1"/>
  <c r="CU108" i="1" s="1"/>
  <c r="T108" i="1" s="1"/>
  <c r="AH108" i="1"/>
  <c r="AI108" i="1"/>
  <c r="AJ108" i="1"/>
  <c r="CX108" i="1" s="1"/>
  <c r="W108" i="1" s="1"/>
  <c r="CS108" i="1"/>
  <c r="R108" i="1" s="1"/>
  <c r="CV108" i="1"/>
  <c r="U108" i="1" s="1"/>
  <c r="CW108" i="1"/>
  <c r="V108" i="1" s="1"/>
  <c r="FR108" i="1"/>
  <c r="GL108" i="1"/>
  <c r="GO108" i="1"/>
  <c r="GP108" i="1"/>
  <c r="GV108" i="1"/>
  <c r="HC108" i="1" s="1"/>
  <c r="GX108" i="1" s="1"/>
  <c r="AC109" i="1"/>
  <c r="AE109" i="1"/>
  <c r="AD109" i="1" s="1"/>
  <c r="AB109" i="1" s="1"/>
  <c r="AF109" i="1"/>
  <c r="AG109" i="1"/>
  <c r="CU109" i="1" s="1"/>
  <c r="T109" i="1" s="1"/>
  <c r="AH109" i="1"/>
  <c r="AI109" i="1"/>
  <c r="CW109" i="1" s="1"/>
  <c r="V109" i="1" s="1"/>
  <c r="AJ109" i="1"/>
  <c r="CX109" i="1" s="1"/>
  <c r="W109" i="1" s="1"/>
  <c r="CQ109" i="1"/>
  <c r="P109" i="1" s="1"/>
  <c r="CT109" i="1"/>
  <c r="S109" i="1" s="1"/>
  <c r="CV109" i="1"/>
  <c r="U109" i="1" s="1"/>
  <c r="FR109" i="1"/>
  <c r="GL109" i="1"/>
  <c r="GO109" i="1"/>
  <c r="GP109" i="1"/>
  <c r="GV109" i="1"/>
  <c r="GX109" i="1"/>
  <c r="HC109" i="1"/>
  <c r="C110" i="1"/>
  <c r="D110" i="1"/>
  <c r="P110" i="1"/>
  <c r="AC110" i="1"/>
  <c r="AE110" i="1"/>
  <c r="CS110" i="1" s="1"/>
  <c r="R110" i="1" s="1"/>
  <c r="AF110" i="1"/>
  <c r="CT110" i="1" s="1"/>
  <c r="S110" i="1" s="1"/>
  <c r="AG110" i="1"/>
  <c r="AH110" i="1"/>
  <c r="CV110" i="1" s="1"/>
  <c r="U110" i="1" s="1"/>
  <c r="AI110" i="1"/>
  <c r="CW110" i="1" s="1"/>
  <c r="V110" i="1" s="1"/>
  <c r="AJ110" i="1"/>
  <c r="CQ110" i="1"/>
  <c r="CU110" i="1"/>
  <c r="T110" i="1" s="1"/>
  <c r="CX110" i="1"/>
  <c r="W110" i="1" s="1"/>
  <c r="FR110" i="1"/>
  <c r="GL110" i="1"/>
  <c r="GN110" i="1"/>
  <c r="GP110" i="1"/>
  <c r="GV110" i="1"/>
  <c r="HC110" i="1" s="1"/>
  <c r="GX110" i="1" s="1"/>
  <c r="AC111" i="1"/>
  <c r="AE111" i="1"/>
  <c r="CS111" i="1" s="1"/>
  <c r="R111" i="1" s="1"/>
  <c r="AF111" i="1"/>
  <c r="CT111" i="1" s="1"/>
  <c r="S111" i="1" s="1"/>
  <c r="CY111" i="1" s="1"/>
  <c r="X111" i="1" s="1"/>
  <c r="AG111" i="1"/>
  <c r="AH111" i="1"/>
  <c r="CV111" i="1" s="1"/>
  <c r="U111" i="1" s="1"/>
  <c r="AI111" i="1"/>
  <c r="AJ111" i="1"/>
  <c r="CU111" i="1"/>
  <c r="T111" i="1" s="1"/>
  <c r="CW111" i="1"/>
  <c r="V111" i="1" s="1"/>
  <c r="CX111" i="1"/>
  <c r="W111" i="1" s="1"/>
  <c r="FR111" i="1"/>
  <c r="GL111" i="1"/>
  <c r="GO111" i="1"/>
  <c r="GP111" i="1"/>
  <c r="GV111" i="1"/>
  <c r="HC111" i="1" s="1"/>
  <c r="GX111" i="1" s="1"/>
  <c r="U112" i="1"/>
  <c r="W112" i="1"/>
  <c r="AC112" i="1"/>
  <c r="AE112" i="1"/>
  <c r="AD112" i="1" s="1"/>
  <c r="CR112" i="1" s="1"/>
  <c r="Q112" i="1" s="1"/>
  <c r="AF112" i="1"/>
  <c r="AG112" i="1"/>
  <c r="CU112" i="1" s="1"/>
  <c r="T112" i="1" s="1"/>
  <c r="AH112" i="1"/>
  <c r="AI112" i="1"/>
  <c r="AJ112" i="1"/>
  <c r="CT112" i="1"/>
  <c r="S112" i="1" s="1"/>
  <c r="CV112" i="1"/>
  <c r="CW112" i="1"/>
  <c r="V112" i="1" s="1"/>
  <c r="CX112" i="1"/>
  <c r="FR112" i="1"/>
  <c r="GL112" i="1"/>
  <c r="GO112" i="1"/>
  <c r="GP112" i="1"/>
  <c r="GV112" i="1"/>
  <c r="HC112" i="1" s="1"/>
  <c r="GX112" i="1" s="1"/>
  <c r="C113" i="1"/>
  <c r="D113" i="1"/>
  <c r="I113" i="1"/>
  <c r="K113" i="1"/>
  <c r="S113" i="1"/>
  <c r="AC113" i="1"/>
  <c r="AE113" i="1"/>
  <c r="AF113" i="1"/>
  <c r="AG113" i="1"/>
  <c r="CU113" i="1" s="1"/>
  <c r="T113" i="1" s="1"/>
  <c r="AH113" i="1"/>
  <c r="AI113" i="1"/>
  <c r="CW113" i="1" s="1"/>
  <c r="V113" i="1" s="1"/>
  <c r="AJ113" i="1"/>
  <c r="CS113" i="1"/>
  <c r="R113" i="1" s="1"/>
  <c r="CT113" i="1"/>
  <c r="CV113" i="1"/>
  <c r="U113" i="1" s="1"/>
  <c r="CX113" i="1"/>
  <c r="FR113" i="1"/>
  <c r="GL113" i="1"/>
  <c r="GN113" i="1"/>
  <c r="GP113" i="1"/>
  <c r="GV113" i="1"/>
  <c r="HC113" i="1" s="1"/>
  <c r="GX113" i="1" s="1"/>
  <c r="AC114" i="1"/>
  <c r="AE114" i="1"/>
  <c r="AD114" i="1" s="1"/>
  <c r="CR114" i="1" s="1"/>
  <c r="Q114" i="1" s="1"/>
  <c r="AF114" i="1"/>
  <c r="AG114" i="1"/>
  <c r="CU114" i="1" s="1"/>
  <c r="T114" i="1" s="1"/>
  <c r="AH114" i="1"/>
  <c r="CV114" i="1" s="1"/>
  <c r="U114" i="1" s="1"/>
  <c r="AI114" i="1"/>
  <c r="CW114" i="1" s="1"/>
  <c r="V114" i="1" s="1"/>
  <c r="AJ114" i="1"/>
  <c r="CT114" i="1"/>
  <c r="S114" i="1" s="1"/>
  <c r="CX114" i="1"/>
  <c r="W114" i="1" s="1"/>
  <c r="FR114" i="1"/>
  <c r="GL114" i="1"/>
  <c r="GO114" i="1"/>
  <c r="GP114" i="1"/>
  <c r="GV114" i="1"/>
  <c r="HC114" i="1"/>
  <c r="GX114" i="1" s="1"/>
  <c r="AC115" i="1"/>
  <c r="AE115" i="1"/>
  <c r="AD115" i="1" s="1"/>
  <c r="CR115" i="1" s="1"/>
  <c r="Q115" i="1" s="1"/>
  <c r="AF115" i="1"/>
  <c r="CT115" i="1" s="1"/>
  <c r="S115" i="1" s="1"/>
  <c r="AG115" i="1"/>
  <c r="CU115" i="1" s="1"/>
  <c r="T115" i="1" s="1"/>
  <c r="AH115" i="1"/>
  <c r="AI115" i="1"/>
  <c r="CW115" i="1" s="1"/>
  <c r="V115" i="1" s="1"/>
  <c r="AJ115" i="1"/>
  <c r="CV115" i="1"/>
  <c r="U115" i="1" s="1"/>
  <c r="CX115" i="1"/>
  <c r="W115" i="1" s="1"/>
  <c r="FR115" i="1"/>
  <c r="GL115" i="1"/>
  <c r="GO115" i="1"/>
  <c r="GP115" i="1"/>
  <c r="GV115" i="1"/>
  <c r="HC115" i="1" s="1"/>
  <c r="GX115" i="1" s="1"/>
  <c r="C116" i="1"/>
  <c r="D116" i="1"/>
  <c r="I116" i="1"/>
  <c r="K116" i="1"/>
  <c r="U116" i="1"/>
  <c r="AC116" i="1"/>
  <c r="AE116" i="1"/>
  <c r="AF116" i="1"/>
  <c r="CT116" i="1" s="1"/>
  <c r="S116" i="1" s="1"/>
  <c r="AG116" i="1"/>
  <c r="CU116" i="1" s="1"/>
  <c r="AH116" i="1"/>
  <c r="AI116" i="1"/>
  <c r="AJ116" i="1"/>
  <c r="CV116" i="1"/>
  <c r="CW116" i="1"/>
  <c r="CX116" i="1"/>
  <c r="W116" i="1" s="1"/>
  <c r="FR116" i="1"/>
  <c r="GL116" i="1"/>
  <c r="GN116" i="1"/>
  <c r="GP116" i="1"/>
  <c r="GV116" i="1"/>
  <c r="HC116" i="1" s="1"/>
  <c r="GX116" i="1" s="1"/>
  <c r="U117" i="1"/>
  <c r="W117" i="1"/>
  <c r="AC117" i="1"/>
  <c r="AE117" i="1"/>
  <c r="AD117" i="1" s="1"/>
  <c r="CR117" i="1" s="1"/>
  <c r="Q117" i="1" s="1"/>
  <c r="AF117" i="1"/>
  <c r="AG117" i="1"/>
  <c r="CU117" i="1" s="1"/>
  <c r="T117" i="1" s="1"/>
  <c r="AH117" i="1"/>
  <c r="AI117" i="1"/>
  <c r="AJ117" i="1"/>
  <c r="CT117" i="1"/>
  <c r="S117" i="1" s="1"/>
  <c r="CV117" i="1"/>
  <c r="CW117" i="1"/>
  <c r="V117" i="1" s="1"/>
  <c r="CX117" i="1"/>
  <c r="FR117" i="1"/>
  <c r="GL117" i="1"/>
  <c r="GO117" i="1"/>
  <c r="GP117" i="1"/>
  <c r="GV117" i="1"/>
  <c r="HC117" i="1"/>
  <c r="GX117" i="1" s="1"/>
  <c r="V118" i="1"/>
  <c r="AC118" i="1"/>
  <c r="AE118" i="1"/>
  <c r="AD118" i="1" s="1"/>
  <c r="CR118" i="1" s="1"/>
  <c r="Q118" i="1" s="1"/>
  <c r="AF118" i="1"/>
  <c r="CT118" i="1" s="1"/>
  <c r="S118" i="1" s="1"/>
  <c r="AG118" i="1"/>
  <c r="CU118" i="1" s="1"/>
  <c r="T118" i="1" s="1"/>
  <c r="AH118" i="1"/>
  <c r="AI118" i="1"/>
  <c r="AJ118" i="1"/>
  <c r="CV118" i="1"/>
  <c r="U118" i="1" s="1"/>
  <c r="CW118" i="1"/>
  <c r="CX118" i="1"/>
  <c r="W118" i="1" s="1"/>
  <c r="FR118" i="1"/>
  <c r="GL118" i="1"/>
  <c r="GO118" i="1"/>
  <c r="GP118" i="1"/>
  <c r="GV118" i="1"/>
  <c r="GX118" i="1"/>
  <c r="HC118" i="1"/>
  <c r="C119" i="1"/>
  <c r="D119" i="1"/>
  <c r="I119" i="1"/>
  <c r="K119" i="1"/>
  <c r="AC119" i="1"/>
  <c r="AE119" i="1"/>
  <c r="CS119" i="1" s="1"/>
  <c r="R119" i="1" s="1"/>
  <c r="AF119" i="1"/>
  <c r="AG119" i="1"/>
  <c r="CU119" i="1" s="1"/>
  <c r="AH119" i="1"/>
  <c r="CV119" i="1" s="1"/>
  <c r="U119" i="1" s="1"/>
  <c r="AI119" i="1"/>
  <c r="CW119" i="1" s="1"/>
  <c r="AJ119" i="1"/>
  <c r="CT119" i="1"/>
  <c r="S119" i="1" s="1"/>
  <c r="CX119" i="1"/>
  <c r="FR119" i="1"/>
  <c r="GL119" i="1"/>
  <c r="GN119" i="1"/>
  <c r="GP119" i="1"/>
  <c r="GV119" i="1"/>
  <c r="HC119" i="1"/>
  <c r="GX119" i="1" s="1"/>
  <c r="AC120" i="1"/>
  <c r="AE120" i="1"/>
  <c r="AD120" i="1" s="1"/>
  <c r="CR120" i="1" s="1"/>
  <c r="Q120" i="1" s="1"/>
  <c r="AF120" i="1"/>
  <c r="CT120" i="1" s="1"/>
  <c r="S120" i="1" s="1"/>
  <c r="AG120" i="1"/>
  <c r="CU120" i="1" s="1"/>
  <c r="T120" i="1" s="1"/>
  <c r="AH120" i="1"/>
  <c r="AI120" i="1"/>
  <c r="CW120" i="1" s="1"/>
  <c r="V120" i="1" s="1"/>
  <c r="AJ120" i="1"/>
  <c r="CV120" i="1"/>
  <c r="U120" i="1" s="1"/>
  <c r="CX120" i="1"/>
  <c r="W120" i="1" s="1"/>
  <c r="FR120" i="1"/>
  <c r="GL120" i="1"/>
  <c r="GO120" i="1"/>
  <c r="GP120" i="1"/>
  <c r="GV120" i="1"/>
  <c r="HC120" i="1" s="1"/>
  <c r="GX120" i="1" s="1"/>
  <c r="R121" i="1"/>
  <c r="AC121" i="1"/>
  <c r="AE121" i="1"/>
  <c r="AD121" i="1" s="1"/>
  <c r="CR121" i="1" s="1"/>
  <c r="Q121" i="1" s="1"/>
  <c r="AF121" i="1"/>
  <c r="CT121" i="1" s="1"/>
  <c r="S121" i="1" s="1"/>
  <c r="AG121" i="1"/>
  <c r="CU121" i="1" s="1"/>
  <c r="T121" i="1" s="1"/>
  <c r="AH121" i="1"/>
  <c r="CV121" i="1" s="1"/>
  <c r="U121" i="1" s="1"/>
  <c r="AI121" i="1"/>
  <c r="CW121" i="1" s="1"/>
  <c r="V121" i="1" s="1"/>
  <c r="AJ121" i="1"/>
  <c r="CS121" i="1"/>
  <c r="CX121" i="1"/>
  <c r="W121" i="1" s="1"/>
  <c r="FR121" i="1"/>
  <c r="GL121" i="1"/>
  <c r="GO121" i="1"/>
  <c r="GP121" i="1"/>
  <c r="GV121" i="1"/>
  <c r="HC121" i="1"/>
  <c r="GX121" i="1" s="1"/>
  <c r="C122" i="1"/>
  <c r="D122" i="1"/>
  <c r="AC122" i="1"/>
  <c r="CQ122" i="1" s="1"/>
  <c r="P122" i="1" s="1"/>
  <c r="AE122" i="1"/>
  <c r="AF122" i="1"/>
  <c r="AG122" i="1"/>
  <c r="CU122" i="1" s="1"/>
  <c r="T122" i="1" s="1"/>
  <c r="AH122" i="1"/>
  <c r="CV122" i="1" s="1"/>
  <c r="U122" i="1" s="1"/>
  <c r="AI122" i="1"/>
  <c r="CW122" i="1" s="1"/>
  <c r="V122" i="1" s="1"/>
  <c r="AJ122" i="1"/>
  <c r="CT122" i="1"/>
  <c r="S122" i="1" s="1"/>
  <c r="CX122" i="1"/>
  <c r="W122" i="1" s="1"/>
  <c r="FR122" i="1"/>
  <c r="GL122" i="1"/>
  <c r="GN122" i="1"/>
  <c r="GP122" i="1"/>
  <c r="GV122" i="1"/>
  <c r="HC122" i="1" s="1"/>
  <c r="GX122" i="1" s="1"/>
  <c r="AC123" i="1"/>
  <c r="AE123" i="1"/>
  <c r="AF123" i="1"/>
  <c r="CT123" i="1" s="1"/>
  <c r="S123" i="1" s="1"/>
  <c r="AG123" i="1"/>
  <c r="CU123" i="1" s="1"/>
  <c r="T123" i="1" s="1"/>
  <c r="AH123" i="1"/>
  <c r="CV123" i="1" s="1"/>
  <c r="U123" i="1" s="1"/>
  <c r="AI123" i="1"/>
  <c r="CW123" i="1" s="1"/>
  <c r="V123" i="1" s="1"/>
  <c r="AJ123" i="1"/>
  <c r="CX123" i="1"/>
  <c r="W123" i="1" s="1"/>
  <c r="FR123" i="1"/>
  <c r="GL123" i="1"/>
  <c r="GO123" i="1"/>
  <c r="GP123" i="1"/>
  <c r="GV123" i="1"/>
  <c r="HC123" i="1" s="1"/>
  <c r="GX123" i="1" s="1"/>
  <c r="W124" i="1"/>
  <c r="AC124" i="1"/>
  <c r="AE124" i="1"/>
  <c r="AD124" i="1" s="1"/>
  <c r="CR124" i="1" s="1"/>
  <c r="Q124" i="1" s="1"/>
  <c r="AF124" i="1"/>
  <c r="CT124" i="1" s="1"/>
  <c r="S124" i="1" s="1"/>
  <c r="AG124" i="1"/>
  <c r="CU124" i="1" s="1"/>
  <c r="T124" i="1" s="1"/>
  <c r="AH124" i="1"/>
  <c r="AI124" i="1"/>
  <c r="CW124" i="1" s="1"/>
  <c r="V124" i="1" s="1"/>
  <c r="AJ124" i="1"/>
  <c r="CQ124" i="1"/>
  <c r="P124" i="1" s="1"/>
  <c r="CV124" i="1"/>
  <c r="U124" i="1" s="1"/>
  <c r="CX124" i="1"/>
  <c r="FR124" i="1"/>
  <c r="GL124" i="1"/>
  <c r="GO124" i="1"/>
  <c r="GP124" i="1"/>
  <c r="GV124" i="1"/>
  <c r="HC124" i="1" s="1"/>
  <c r="GX124" i="1" s="1"/>
  <c r="AC125" i="1"/>
  <c r="CQ125" i="1" s="1"/>
  <c r="P125" i="1" s="1"/>
  <c r="AE125" i="1"/>
  <c r="AD125" i="1" s="1"/>
  <c r="CR125" i="1" s="1"/>
  <c r="Q125" i="1" s="1"/>
  <c r="AF125" i="1"/>
  <c r="AG125" i="1"/>
  <c r="CU125" i="1" s="1"/>
  <c r="T125" i="1" s="1"/>
  <c r="AH125" i="1"/>
  <c r="CV125" i="1" s="1"/>
  <c r="U125" i="1" s="1"/>
  <c r="AI125" i="1"/>
  <c r="CW125" i="1" s="1"/>
  <c r="V125" i="1" s="1"/>
  <c r="AJ125" i="1"/>
  <c r="CT125" i="1"/>
  <c r="S125" i="1" s="1"/>
  <c r="CX125" i="1"/>
  <c r="W125" i="1" s="1"/>
  <c r="FR125" i="1"/>
  <c r="GL125" i="1"/>
  <c r="GO125" i="1"/>
  <c r="GP125" i="1"/>
  <c r="GV125" i="1"/>
  <c r="HC125" i="1" s="1"/>
  <c r="GX125" i="1" s="1"/>
  <c r="W126" i="1"/>
  <c r="AC126" i="1"/>
  <c r="AE126" i="1"/>
  <c r="AD126" i="1" s="1"/>
  <c r="CR126" i="1" s="1"/>
  <c r="Q126" i="1" s="1"/>
  <c r="AF126" i="1"/>
  <c r="AG126" i="1"/>
  <c r="CU126" i="1" s="1"/>
  <c r="T126" i="1" s="1"/>
  <c r="AH126" i="1"/>
  <c r="AI126" i="1"/>
  <c r="CW126" i="1" s="1"/>
  <c r="V126" i="1" s="1"/>
  <c r="AJ126" i="1"/>
  <c r="CQ126" i="1"/>
  <c r="P126" i="1" s="1"/>
  <c r="CT126" i="1"/>
  <c r="S126" i="1" s="1"/>
  <c r="CV126" i="1"/>
  <c r="U126" i="1" s="1"/>
  <c r="CX126" i="1"/>
  <c r="FR126" i="1"/>
  <c r="GL126" i="1"/>
  <c r="GO126" i="1"/>
  <c r="GP126" i="1"/>
  <c r="GV126" i="1"/>
  <c r="HC126" i="1" s="1"/>
  <c r="GX126" i="1" s="1"/>
  <c r="W127" i="1"/>
  <c r="AC127" i="1"/>
  <c r="AE127" i="1"/>
  <c r="AD127" i="1" s="1"/>
  <c r="CR127" i="1" s="1"/>
  <c r="Q127" i="1" s="1"/>
  <c r="AF127" i="1"/>
  <c r="CT127" i="1" s="1"/>
  <c r="S127" i="1" s="1"/>
  <c r="AG127" i="1"/>
  <c r="CU127" i="1" s="1"/>
  <c r="T127" i="1" s="1"/>
  <c r="AH127" i="1"/>
  <c r="AI127" i="1"/>
  <c r="CW127" i="1" s="1"/>
  <c r="V127" i="1" s="1"/>
  <c r="AJ127" i="1"/>
  <c r="CQ127" i="1"/>
  <c r="P127" i="1" s="1"/>
  <c r="CV127" i="1"/>
  <c r="U127" i="1" s="1"/>
  <c r="CX127" i="1"/>
  <c r="FR127" i="1"/>
  <c r="GL127" i="1"/>
  <c r="GO127" i="1"/>
  <c r="GP127" i="1"/>
  <c r="GV127" i="1"/>
  <c r="HC127" i="1" s="1"/>
  <c r="GX127" i="1" s="1"/>
  <c r="C128" i="1"/>
  <c r="D128" i="1"/>
  <c r="I128" i="1"/>
  <c r="K128" i="1"/>
  <c r="AC128" i="1"/>
  <c r="AE128" i="1"/>
  <c r="AF128" i="1"/>
  <c r="AG128" i="1"/>
  <c r="CU128" i="1" s="1"/>
  <c r="AH128" i="1"/>
  <c r="AI128" i="1"/>
  <c r="CW128" i="1" s="1"/>
  <c r="V128" i="1" s="1"/>
  <c r="AJ128" i="1"/>
  <c r="CT128" i="1"/>
  <c r="CV128" i="1"/>
  <c r="U128" i="1" s="1"/>
  <c r="CX128" i="1"/>
  <c r="W128" i="1" s="1"/>
  <c r="FR128" i="1"/>
  <c r="GL128" i="1"/>
  <c r="GN128" i="1"/>
  <c r="GP128" i="1"/>
  <c r="GV128" i="1"/>
  <c r="HC128" i="1" s="1"/>
  <c r="GX128" i="1" s="1"/>
  <c r="AC129" i="1"/>
  <c r="AE129" i="1"/>
  <c r="AF129" i="1"/>
  <c r="AG129" i="1"/>
  <c r="CU129" i="1" s="1"/>
  <c r="T129" i="1" s="1"/>
  <c r="AH129" i="1"/>
  <c r="AI129" i="1"/>
  <c r="CW129" i="1" s="1"/>
  <c r="V129" i="1" s="1"/>
  <c r="AJ129" i="1"/>
  <c r="CT129" i="1"/>
  <c r="S129" i="1" s="1"/>
  <c r="CV129" i="1"/>
  <c r="U129" i="1" s="1"/>
  <c r="CX129" i="1"/>
  <c r="W129" i="1" s="1"/>
  <c r="FR129" i="1"/>
  <c r="GL129" i="1"/>
  <c r="GO129" i="1"/>
  <c r="GP129" i="1"/>
  <c r="GV129" i="1"/>
  <c r="HC129" i="1" s="1"/>
  <c r="GX129" i="1" s="1"/>
  <c r="AC130" i="1"/>
  <c r="AE130" i="1"/>
  <c r="AF130" i="1"/>
  <c r="AG130" i="1"/>
  <c r="CU130" i="1" s="1"/>
  <c r="T130" i="1" s="1"/>
  <c r="AH130" i="1"/>
  <c r="AI130" i="1"/>
  <c r="CW130" i="1" s="1"/>
  <c r="V130" i="1" s="1"/>
  <c r="AJ130" i="1"/>
  <c r="CT130" i="1"/>
  <c r="S130" i="1" s="1"/>
  <c r="CV130" i="1"/>
  <c r="U130" i="1" s="1"/>
  <c r="CX130" i="1"/>
  <c r="W130" i="1" s="1"/>
  <c r="FR130" i="1"/>
  <c r="GL130" i="1"/>
  <c r="GO130" i="1"/>
  <c r="GP130" i="1"/>
  <c r="GV130" i="1"/>
  <c r="HC130" i="1" s="1"/>
  <c r="GX130" i="1" s="1"/>
  <c r="AC131" i="1"/>
  <c r="AE131" i="1"/>
  <c r="AF131" i="1"/>
  <c r="CT131" i="1" s="1"/>
  <c r="S131" i="1" s="1"/>
  <c r="AG131" i="1"/>
  <c r="AH131" i="1"/>
  <c r="CV131" i="1" s="1"/>
  <c r="U131" i="1" s="1"/>
  <c r="AI131" i="1"/>
  <c r="CW131" i="1" s="1"/>
  <c r="V131" i="1" s="1"/>
  <c r="AJ131" i="1"/>
  <c r="CU131" i="1"/>
  <c r="T131" i="1" s="1"/>
  <c r="CX131" i="1"/>
  <c r="W131" i="1" s="1"/>
  <c r="FR131" i="1"/>
  <c r="GL131" i="1"/>
  <c r="GO131" i="1"/>
  <c r="GP131" i="1"/>
  <c r="GV131" i="1"/>
  <c r="HC131" i="1" s="1"/>
  <c r="GX131" i="1" s="1"/>
  <c r="AC132" i="1"/>
  <c r="AE132" i="1"/>
  <c r="AF132" i="1"/>
  <c r="AG132" i="1"/>
  <c r="CU132" i="1" s="1"/>
  <c r="T132" i="1" s="1"/>
  <c r="AH132" i="1"/>
  <c r="AI132" i="1"/>
  <c r="CW132" i="1" s="1"/>
  <c r="V132" i="1" s="1"/>
  <c r="AJ132" i="1"/>
  <c r="CT132" i="1"/>
  <c r="S132" i="1" s="1"/>
  <c r="CV132" i="1"/>
  <c r="U132" i="1" s="1"/>
  <c r="CX132" i="1"/>
  <c r="W132" i="1" s="1"/>
  <c r="FR132" i="1"/>
  <c r="GL132" i="1"/>
  <c r="GO132" i="1"/>
  <c r="GP132" i="1"/>
  <c r="GV132" i="1"/>
  <c r="HC132" i="1" s="1"/>
  <c r="GX132" i="1" s="1"/>
  <c r="AC133" i="1"/>
  <c r="AE133" i="1"/>
  <c r="AF133" i="1"/>
  <c r="AG133" i="1"/>
  <c r="CU133" i="1" s="1"/>
  <c r="T133" i="1" s="1"/>
  <c r="AH133" i="1"/>
  <c r="CV133" i="1" s="1"/>
  <c r="U133" i="1" s="1"/>
  <c r="AI133" i="1"/>
  <c r="CW133" i="1" s="1"/>
  <c r="V133" i="1" s="1"/>
  <c r="AJ133" i="1"/>
  <c r="CQ133" i="1"/>
  <c r="P133" i="1" s="1"/>
  <c r="CT133" i="1"/>
  <c r="S133" i="1" s="1"/>
  <c r="CX133" i="1"/>
  <c r="W133" i="1" s="1"/>
  <c r="FR133" i="1"/>
  <c r="GL133" i="1"/>
  <c r="GO133" i="1"/>
  <c r="GP133" i="1"/>
  <c r="GV133" i="1"/>
  <c r="HC133" i="1" s="1"/>
  <c r="GX133" i="1"/>
  <c r="AC134" i="1"/>
  <c r="AE134" i="1"/>
  <c r="CS134" i="1" s="1"/>
  <c r="R134" i="1" s="1"/>
  <c r="AF134" i="1"/>
  <c r="AG134" i="1"/>
  <c r="CU134" i="1" s="1"/>
  <c r="T134" i="1" s="1"/>
  <c r="AH134" i="1"/>
  <c r="CV134" i="1" s="1"/>
  <c r="U134" i="1" s="1"/>
  <c r="AI134" i="1"/>
  <c r="CW134" i="1" s="1"/>
  <c r="V134" i="1" s="1"/>
  <c r="AJ134" i="1"/>
  <c r="CQ134" i="1"/>
  <c r="P134" i="1" s="1"/>
  <c r="CT134" i="1"/>
  <c r="S134" i="1" s="1"/>
  <c r="CX134" i="1"/>
  <c r="W134" i="1" s="1"/>
  <c r="FR134" i="1"/>
  <c r="GL134" i="1"/>
  <c r="GO134" i="1"/>
  <c r="GP134" i="1"/>
  <c r="GV134" i="1"/>
  <c r="HC134" i="1" s="1"/>
  <c r="GX134" i="1" s="1"/>
  <c r="C135" i="1"/>
  <c r="D135" i="1"/>
  <c r="AC135" i="1"/>
  <c r="AE135" i="1"/>
  <c r="AD135" i="1" s="1"/>
  <c r="CR135" i="1" s="1"/>
  <c r="Q135" i="1" s="1"/>
  <c r="AF135" i="1"/>
  <c r="AG135" i="1"/>
  <c r="CU135" i="1" s="1"/>
  <c r="T135" i="1" s="1"/>
  <c r="AH135" i="1"/>
  <c r="AI135" i="1"/>
  <c r="CW135" i="1" s="1"/>
  <c r="V135" i="1" s="1"/>
  <c r="AJ135" i="1"/>
  <c r="CX135" i="1" s="1"/>
  <c r="W135" i="1" s="1"/>
  <c r="CS135" i="1"/>
  <c r="R135" i="1" s="1"/>
  <c r="CT135" i="1"/>
  <c r="S135" i="1" s="1"/>
  <c r="CV135" i="1"/>
  <c r="U135" i="1" s="1"/>
  <c r="FR135" i="1"/>
  <c r="GL135" i="1"/>
  <c r="BZ143" i="1" s="1"/>
  <c r="GN135" i="1"/>
  <c r="GP135" i="1"/>
  <c r="GV135" i="1"/>
  <c r="HC135" i="1"/>
  <c r="GX135" i="1" s="1"/>
  <c r="AC136" i="1"/>
  <c r="AE136" i="1"/>
  <c r="AD136" i="1" s="1"/>
  <c r="CR136" i="1" s="1"/>
  <c r="Q136" i="1" s="1"/>
  <c r="AF136" i="1"/>
  <c r="AG136" i="1"/>
  <c r="CU136" i="1" s="1"/>
  <c r="T136" i="1" s="1"/>
  <c r="AH136" i="1"/>
  <c r="AI136" i="1"/>
  <c r="CW136" i="1" s="1"/>
  <c r="V136" i="1" s="1"/>
  <c r="AJ136" i="1"/>
  <c r="CX136" i="1" s="1"/>
  <c r="W136" i="1" s="1"/>
  <c r="CS136" i="1"/>
  <c r="R136" i="1" s="1"/>
  <c r="CT136" i="1"/>
  <c r="S136" i="1" s="1"/>
  <c r="CV136" i="1"/>
  <c r="U136" i="1" s="1"/>
  <c r="FR136" i="1"/>
  <c r="GL136" i="1"/>
  <c r="GO136" i="1"/>
  <c r="GP136" i="1"/>
  <c r="GV136" i="1"/>
  <c r="HC136" i="1"/>
  <c r="GX136" i="1" s="1"/>
  <c r="AC137" i="1"/>
  <c r="AE137" i="1"/>
  <c r="AD137" i="1" s="1"/>
  <c r="CR137" i="1" s="1"/>
  <c r="Q137" i="1" s="1"/>
  <c r="AF137" i="1"/>
  <c r="AG137" i="1"/>
  <c r="CU137" i="1" s="1"/>
  <c r="T137" i="1" s="1"/>
  <c r="AH137" i="1"/>
  <c r="AI137" i="1"/>
  <c r="CW137" i="1" s="1"/>
  <c r="V137" i="1" s="1"/>
  <c r="AJ137" i="1"/>
  <c r="CX137" i="1" s="1"/>
  <c r="W137" i="1" s="1"/>
  <c r="CS137" i="1"/>
  <c r="R137" i="1" s="1"/>
  <c r="CT137" i="1"/>
  <c r="S137" i="1" s="1"/>
  <c r="CV137" i="1"/>
  <c r="U137" i="1" s="1"/>
  <c r="FR137" i="1"/>
  <c r="GL137" i="1"/>
  <c r="GO137" i="1"/>
  <c r="GP137" i="1"/>
  <c r="GV137" i="1"/>
  <c r="HC137" i="1"/>
  <c r="GX137" i="1" s="1"/>
  <c r="AC138" i="1"/>
  <c r="AE138" i="1"/>
  <c r="AD138" i="1" s="1"/>
  <c r="CR138" i="1" s="1"/>
  <c r="Q138" i="1" s="1"/>
  <c r="AF138" i="1"/>
  <c r="AG138" i="1"/>
  <c r="CU138" i="1" s="1"/>
  <c r="T138" i="1" s="1"/>
  <c r="AH138" i="1"/>
  <c r="AI138" i="1"/>
  <c r="CW138" i="1" s="1"/>
  <c r="V138" i="1" s="1"/>
  <c r="AJ138" i="1"/>
  <c r="CX138" i="1" s="1"/>
  <c r="W138" i="1" s="1"/>
  <c r="CS138" i="1"/>
  <c r="R138" i="1" s="1"/>
  <c r="CT138" i="1"/>
  <c r="S138" i="1" s="1"/>
  <c r="CV138" i="1"/>
  <c r="U138" i="1" s="1"/>
  <c r="FR138" i="1"/>
  <c r="GL138" i="1"/>
  <c r="GO138" i="1"/>
  <c r="GP138" i="1"/>
  <c r="GV138" i="1"/>
  <c r="HC138" i="1"/>
  <c r="GX138" i="1" s="1"/>
  <c r="AC139" i="1"/>
  <c r="AE139" i="1"/>
  <c r="AD139" i="1" s="1"/>
  <c r="CR139" i="1" s="1"/>
  <c r="Q139" i="1" s="1"/>
  <c r="AF139" i="1"/>
  <c r="AG139" i="1"/>
  <c r="CU139" i="1" s="1"/>
  <c r="T139" i="1" s="1"/>
  <c r="AH139" i="1"/>
  <c r="AI139" i="1"/>
  <c r="CW139" i="1" s="1"/>
  <c r="V139" i="1" s="1"/>
  <c r="AJ139" i="1"/>
  <c r="CX139" i="1" s="1"/>
  <c r="W139" i="1" s="1"/>
  <c r="CS139" i="1"/>
  <c r="R139" i="1" s="1"/>
  <c r="CT139" i="1"/>
  <c r="S139" i="1" s="1"/>
  <c r="CV139" i="1"/>
  <c r="U139" i="1" s="1"/>
  <c r="FR139" i="1"/>
  <c r="GL139" i="1"/>
  <c r="GO139" i="1"/>
  <c r="GP139" i="1"/>
  <c r="GV139" i="1"/>
  <c r="HC139" i="1"/>
  <c r="GX139" i="1" s="1"/>
  <c r="AC140" i="1"/>
  <c r="AE140" i="1"/>
  <c r="AD140" i="1" s="1"/>
  <c r="CR140" i="1" s="1"/>
  <c r="Q140" i="1" s="1"/>
  <c r="AF140" i="1"/>
  <c r="AG140" i="1"/>
  <c r="CU140" i="1" s="1"/>
  <c r="T140" i="1" s="1"/>
  <c r="AH140" i="1"/>
  <c r="AI140" i="1"/>
  <c r="CW140" i="1" s="1"/>
  <c r="V140" i="1" s="1"/>
  <c r="AJ140" i="1"/>
  <c r="CX140" i="1" s="1"/>
  <c r="W140" i="1" s="1"/>
  <c r="CS140" i="1"/>
  <c r="R140" i="1" s="1"/>
  <c r="CT140" i="1"/>
  <c r="S140" i="1" s="1"/>
  <c r="CV140" i="1"/>
  <c r="U140" i="1" s="1"/>
  <c r="FR140" i="1"/>
  <c r="GL140" i="1"/>
  <c r="GO140" i="1"/>
  <c r="GP140" i="1"/>
  <c r="GV140" i="1"/>
  <c r="HC140" i="1"/>
  <c r="GX140" i="1" s="1"/>
  <c r="AC141" i="1"/>
  <c r="AD141" i="1"/>
  <c r="CR141" i="1" s="1"/>
  <c r="Q141" i="1" s="1"/>
  <c r="AE141" i="1"/>
  <c r="CS141" i="1" s="1"/>
  <c r="R141" i="1" s="1"/>
  <c r="AF141" i="1"/>
  <c r="AG141" i="1"/>
  <c r="CU141" i="1" s="1"/>
  <c r="T141" i="1" s="1"/>
  <c r="AH141" i="1"/>
  <c r="CV141" i="1" s="1"/>
  <c r="U141" i="1" s="1"/>
  <c r="AI141" i="1"/>
  <c r="AJ141" i="1"/>
  <c r="CX141" i="1" s="1"/>
  <c r="W141" i="1" s="1"/>
  <c r="CT141" i="1"/>
  <c r="S141" i="1" s="1"/>
  <c r="CY141" i="1" s="1"/>
  <c r="X141" i="1" s="1"/>
  <c r="CW141" i="1"/>
  <c r="V141" i="1" s="1"/>
  <c r="FR141" i="1"/>
  <c r="GL141" i="1"/>
  <c r="GO141" i="1"/>
  <c r="GP141" i="1"/>
  <c r="GV141" i="1"/>
  <c r="HC141" i="1" s="1"/>
  <c r="GX141" i="1" s="1"/>
  <c r="B143" i="1"/>
  <c r="B94" i="1" s="1"/>
  <c r="C143" i="1"/>
  <c r="C94" i="1" s="1"/>
  <c r="D143" i="1"/>
  <c r="D94" i="1" s="1"/>
  <c r="F143" i="1"/>
  <c r="F94" i="1" s="1"/>
  <c r="G143" i="1"/>
  <c r="BX143" i="1"/>
  <c r="BX94" i="1" s="1"/>
  <c r="BY143" i="1"/>
  <c r="BY94" i="1" s="1"/>
  <c r="CD143" i="1"/>
  <c r="CK143" i="1"/>
  <c r="CK94" i="1" s="1"/>
  <c r="CL143" i="1"/>
  <c r="CL94" i="1" s="1"/>
  <c r="CM143" i="1"/>
  <c r="CM94" i="1" s="1"/>
  <c r="D181" i="1"/>
  <c r="E183" i="1"/>
  <c r="Z183" i="1"/>
  <c r="AA183" i="1"/>
  <c r="AM183" i="1"/>
  <c r="AN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B183" i="1"/>
  <c r="DC183" i="1"/>
  <c r="DD183" i="1"/>
  <c r="DE183" i="1"/>
  <c r="DF183" i="1"/>
  <c r="DG183" i="1"/>
  <c r="DH183" i="1"/>
  <c r="DI183" i="1"/>
  <c r="DJ183" i="1"/>
  <c r="DK183" i="1"/>
  <c r="DL183" i="1"/>
  <c r="DM183" i="1"/>
  <c r="DN183" i="1"/>
  <c r="DO183" i="1"/>
  <c r="DP183" i="1"/>
  <c r="DQ183" i="1"/>
  <c r="DR183" i="1"/>
  <c r="DS183" i="1"/>
  <c r="DT183" i="1"/>
  <c r="DU183" i="1"/>
  <c r="DV183" i="1"/>
  <c r="DW183" i="1"/>
  <c r="DX183" i="1"/>
  <c r="DY183" i="1"/>
  <c r="DZ183" i="1"/>
  <c r="EA183" i="1"/>
  <c r="EB183" i="1"/>
  <c r="EC183" i="1"/>
  <c r="ED183" i="1"/>
  <c r="EE183" i="1"/>
  <c r="EF183" i="1"/>
  <c r="EG183" i="1"/>
  <c r="EH183" i="1"/>
  <c r="EI183" i="1"/>
  <c r="EJ183" i="1"/>
  <c r="EK183" i="1"/>
  <c r="EL183" i="1"/>
  <c r="EM183" i="1"/>
  <c r="EN183" i="1"/>
  <c r="EO183" i="1"/>
  <c r="EP183" i="1"/>
  <c r="EQ183" i="1"/>
  <c r="ER183" i="1"/>
  <c r="ES183" i="1"/>
  <c r="ET183" i="1"/>
  <c r="EU183" i="1"/>
  <c r="EV183" i="1"/>
  <c r="EW183" i="1"/>
  <c r="EX183" i="1"/>
  <c r="EY183" i="1"/>
  <c r="EZ183" i="1"/>
  <c r="FA183" i="1"/>
  <c r="FB183" i="1"/>
  <c r="FC183" i="1"/>
  <c r="FD183" i="1"/>
  <c r="FE183" i="1"/>
  <c r="FF183" i="1"/>
  <c r="FG183" i="1"/>
  <c r="FH183" i="1"/>
  <c r="FI183" i="1"/>
  <c r="FJ183" i="1"/>
  <c r="FK183" i="1"/>
  <c r="FL183" i="1"/>
  <c r="FM183" i="1"/>
  <c r="FN183" i="1"/>
  <c r="FO183" i="1"/>
  <c r="FP183" i="1"/>
  <c r="FQ183" i="1"/>
  <c r="FR183" i="1"/>
  <c r="FS183" i="1"/>
  <c r="FT183" i="1"/>
  <c r="FU183" i="1"/>
  <c r="FV183" i="1"/>
  <c r="FW183" i="1"/>
  <c r="FX183" i="1"/>
  <c r="FY183" i="1"/>
  <c r="FZ183" i="1"/>
  <c r="GA183" i="1"/>
  <c r="GB183" i="1"/>
  <c r="GC183" i="1"/>
  <c r="GD183" i="1"/>
  <c r="GE183" i="1"/>
  <c r="GF183" i="1"/>
  <c r="GG183" i="1"/>
  <c r="GH183" i="1"/>
  <c r="GI183" i="1"/>
  <c r="GJ183" i="1"/>
  <c r="GK183" i="1"/>
  <c r="GL183" i="1"/>
  <c r="GM183" i="1"/>
  <c r="GN183" i="1"/>
  <c r="GO183" i="1"/>
  <c r="GP183" i="1"/>
  <c r="GQ183" i="1"/>
  <c r="GR183" i="1"/>
  <c r="GS183" i="1"/>
  <c r="GT183" i="1"/>
  <c r="GU183" i="1"/>
  <c r="GV183" i="1"/>
  <c r="GW183" i="1"/>
  <c r="GX183" i="1"/>
  <c r="C185" i="1"/>
  <c r="D185" i="1"/>
  <c r="AC185" i="1"/>
  <c r="AD185" i="1"/>
  <c r="AE185" i="1"/>
  <c r="CS185" i="1" s="1"/>
  <c r="R185" i="1" s="1"/>
  <c r="AE187" i="1" s="1"/>
  <c r="AF185" i="1"/>
  <c r="AG185" i="1"/>
  <c r="CU185" i="1" s="1"/>
  <c r="T185" i="1" s="1"/>
  <c r="AG187" i="1" s="1"/>
  <c r="AH185" i="1"/>
  <c r="AI185" i="1"/>
  <c r="AJ185" i="1"/>
  <c r="CR185" i="1"/>
  <c r="Q185" i="1" s="1"/>
  <c r="AD187" i="1" s="1"/>
  <c r="CV185" i="1"/>
  <c r="U185" i="1" s="1"/>
  <c r="CW185" i="1"/>
  <c r="V185" i="1" s="1"/>
  <c r="AI187" i="1" s="1"/>
  <c r="CX185" i="1"/>
  <c r="W185" i="1" s="1"/>
  <c r="AJ187" i="1" s="1"/>
  <c r="CY185" i="1"/>
  <c r="X185" i="1" s="1"/>
  <c r="CZ185" i="1"/>
  <c r="Y185" i="1" s="1"/>
  <c r="FR185" i="1"/>
  <c r="BY187" i="1" s="1"/>
  <c r="GL185" i="1"/>
  <c r="BZ187" i="1" s="1"/>
  <c r="GO185" i="1"/>
  <c r="GP185" i="1"/>
  <c r="CD187" i="1" s="1"/>
  <c r="GV185" i="1"/>
  <c r="HC185" i="1"/>
  <c r="GX185" i="1" s="1"/>
  <c r="CJ187" i="1" s="1"/>
  <c r="B187" i="1"/>
  <c r="B183" i="1" s="1"/>
  <c r="C187" i="1"/>
  <c r="C183" i="1" s="1"/>
  <c r="D187" i="1"/>
  <c r="D183" i="1" s="1"/>
  <c r="F187" i="1"/>
  <c r="F183" i="1" s="1"/>
  <c r="G187" i="1"/>
  <c r="BX187" i="1"/>
  <c r="BX183" i="1" s="1"/>
  <c r="CC187" i="1"/>
  <c r="CC183" i="1" s="1"/>
  <c r="CK187" i="1"/>
  <c r="CK183" i="1" s="1"/>
  <c r="CL187" i="1"/>
  <c r="CL183" i="1" s="1"/>
  <c r="CM187" i="1"/>
  <c r="CM183" i="1" s="1"/>
  <c r="D225" i="1"/>
  <c r="E227" i="1"/>
  <c r="Z227" i="1"/>
  <c r="AA227" i="1"/>
  <c r="AM227" i="1"/>
  <c r="AN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DB227" i="1"/>
  <c r="DC227" i="1"/>
  <c r="DD227" i="1"/>
  <c r="DE227" i="1"/>
  <c r="DF227" i="1"/>
  <c r="DG227" i="1"/>
  <c r="DH227" i="1"/>
  <c r="DI227" i="1"/>
  <c r="DJ227" i="1"/>
  <c r="DK227" i="1"/>
  <c r="DL227" i="1"/>
  <c r="DM227" i="1"/>
  <c r="DN227" i="1"/>
  <c r="DO227" i="1"/>
  <c r="DP227" i="1"/>
  <c r="DQ227" i="1"/>
  <c r="DR227" i="1"/>
  <c r="DS227" i="1"/>
  <c r="DT227" i="1"/>
  <c r="DU227" i="1"/>
  <c r="DV227" i="1"/>
  <c r="DW227" i="1"/>
  <c r="DX227" i="1"/>
  <c r="DY227" i="1"/>
  <c r="DZ227" i="1"/>
  <c r="EA227" i="1"/>
  <c r="EB227" i="1"/>
  <c r="EC227" i="1"/>
  <c r="ED227" i="1"/>
  <c r="EE227" i="1"/>
  <c r="EF227" i="1"/>
  <c r="EG227" i="1"/>
  <c r="EH227" i="1"/>
  <c r="EI227" i="1"/>
  <c r="EJ227" i="1"/>
  <c r="EK227" i="1"/>
  <c r="EL227" i="1"/>
  <c r="EM227" i="1"/>
  <c r="EN227" i="1"/>
  <c r="EO227" i="1"/>
  <c r="EP227" i="1"/>
  <c r="EQ227" i="1"/>
  <c r="ER227" i="1"/>
  <c r="ES227" i="1"/>
  <c r="ET227" i="1"/>
  <c r="EU227" i="1"/>
  <c r="EV227" i="1"/>
  <c r="EW227" i="1"/>
  <c r="EX227" i="1"/>
  <c r="EY227" i="1"/>
  <c r="EZ227" i="1"/>
  <c r="FA227" i="1"/>
  <c r="FB227" i="1"/>
  <c r="FC227" i="1"/>
  <c r="FD227" i="1"/>
  <c r="FE227" i="1"/>
  <c r="FF227" i="1"/>
  <c r="FG227" i="1"/>
  <c r="FH227" i="1"/>
  <c r="FI227" i="1"/>
  <c r="FJ227" i="1"/>
  <c r="FK227" i="1"/>
  <c r="FL227" i="1"/>
  <c r="FM227" i="1"/>
  <c r="FN227" i="1"/>
  <c r="FO227" i="1"/>
  <c r="FP227" i="1"/>
  <c r="FQ227" i="1"/>
  <c r="FR227" i="1"/>
  <c r="FS227" i="1"/>
  <c r="FT227" i="1"/>
  <c r="FU227" i="1"/>
  <c r="FV227" i="1"/>
  <c r="FW227" i="1"/>
  <c r="FX227" i="1"/>
  <c r="FY227" i="1"/>
  <c r="FZ227" i="1"/>
  <c r="GA227" i="1"/>
  <c r="GB227" i="1"/>
  <c r="GC227" i="1"/>
  <c r="GD227" i="1"/>
  <c r="GE227" i="1"/>
  <c r="GF227" i="1"/>
  <c r="GG227" i="1"/>
  <c r="GH227" i="1"/>
  <c r="GI227" i="1"/>
  <c r="GJ227" i="1"/>
  <c r="GK227" i="1"/>
  <c r="GL227" i="1"/>
  <c r="GM227" i="1"/>
  <c r="GN227" i="1"/>
  <c r="GO227" i="1"/>
  <c r="GP227" i="1"/>
  <c r="GQ227" i="1"/>
  <c r="GR227" i="1"/>
  <c r="GS227" i="1"/>
  <c r="GT227" i="1"/>
  <c r="GU227" i="1"/>
  <c r="GV227" i="1"/>
  <c r="GW227" i="1"/>
  <c r="GX227" i="1"/>
  <c r="AC229" i="1"/>
  <c r="AE229" i="1"/>
  <c r="AF229" i="1"/>
  <c r="AG229" i="1"/>
  <c r="CU229" i="1" s="1"/>
  <c r="T229" i="1" s="1"/>
  <c r="AH229" i="1"/>
  <c r="CV229" i="1" s="1"/>
  <c r="U229" i="1" s="1"/>
  <c r="AI229" i="1"/>
  <c r="AJ229" i="1"/>
  <c r="CS229" i="1"/>
  <c r="R229" i="1" s="1"/>
  <c r="CW229" i="1"/>
  <c r="V229" i="1" s="1"/>
  <c r="CX229" i="1"/>
  <c r="W229" i="1" s="1"/>
  <c r="FR229" i="1"/>
  <c r="GL229" i="1"/>
  <c r="GO229" i="1"/>
  <c r="GP229" i="1"/>
  <c r="GV229" i="1"/>
  <c r="HC229" i="1" s="1"/>
  <c r="GX229" i="1" s="1"/>
  <c r="C230" i="1"/>
  <c r="D230" i="1"/>
  <c r="AC230" i="1"/>
  <c r="CQ230" i="1" s="1"/>
  <c r="P230" i="1" s="1"/>
  <c r="AE230" i="1"/>
  <c r="AD230" i="1" s="1"/>
  <c r="AF230" i="1"/>
  <c r="AG230" i="1"/>
  <c r="AH230" i="1"/>
  <c r="AI230" i="1"/>
  <c r="CW230" i="1" s="1"/>
  <c r="V230" i="1" s="1"/>
  <c r="AJ230" i="1"/>
  <c r="CX230" i="1" s="1"/>
  <c r="W230" i="1" s="1"/>
  <c r="CU230" i="1"/>
  <c r="T230" i="1" s="1"/>
  <c r="CV230" i="1"/>
  <c r="U230" i="1" s="1"/>
  <c r="FR230" i="1"/>
  <c r="GL230" i="1"/>
  <c r="GN230" i="1"/>
  <c r="GP230" i="1"/>
  <c r="GV230" i="1"/>
  <c r="HC230" i="1"/>
  <c r="GX230" i="1" s="1"/>
  <c r="C231" i="1"/>
  <c r="D231" i="1"/>
  <c r="I231" i="1"/>
  <c r="K231" i="1"/>
  <c r="AC231" i="1"/>
  <c r="CQ231" i="1" s="1"/>
  <c r="P231" i="1" s="1"/>
  <c r="AE231" i="1"/>
  <c r="AF231" i="1"/>
  <c r="AG231" i="1"/>
  <c r="AH231" i="1"/>
  <c r="AI231" i="1"/>
  <c r="AJ231" i="1"/>
  <c r="CX231" i="1" s="1"/>
  <c r="W231" i="1" s="1"/>
  <c r="CU231" i="1"/>
  <c r="CV231" i="1"/>
  <c r="U231" i="1" s="1"/>
  <c r="CW231" i="1"/>
  <c r="V231" i="1" s="1"/>
  <c r="FR231" i="1"/>
  <c r="GL231" i="1"/>
  <c r="GN231" i="1"/>
  <c r="GP231" i="1"/>
  <c r="GV231" i="1"/>
  <c r="HC231" i="1" s="1"/>
  <c r="GX231" i="1" s="1"/>
  <c r="B233" i="1"/>
  <c r="B227" i="1" s="1"/>
  <c r="C233" i="1"/>
  <c r="C227" i="1" s="1"/>
  <c r="D233" i="1"/>
  <c r="D227" i="1" s="1"/>
  <c r="F233" i="1"/>
  <c r="F227" i="1" s="1"/>
  <c r="G233" i="1"/>
  <c r="BX233" i="1"/>
  <c r="BZ233" i="1"/>
  <c r="BZ227" i="1" s="1"/>
  <c r="CK233" i="1"/>
  <c r="BB233" i="1" s="1"/>
  <c r="CL233" i="1"/>
  <c r="BC233" i="1" s="1"/>
  <c r="CM233" i="1"/>
  <c r="BD233" i="1" s="1"/>
  <c r="F258" i="1" s="1"/>
  <c r="D271" i="1"/>
  <c r="E273" i="1"/>
  <c r="Z273" i="1"/>
  <c r="AA273" i="1"/>
  <c r="AM273" i="1"/>
  <c r="AN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CN273" i="1"/>
  <c r="CO273" i="1"/>
  <c r="CP273" i="1"/>
  <c r="CQ273" i="1"/>
  <c r="CR273" i="1"/>
  <c r="CS273" i="1"/>
  <c r="CT273" i="1"/>
  <c r="CU273" i="1"/>
  <c r="CV273" i="1"/>
  <c r="CW273" i="1"/>
  <c r="CX273" i="1"/>
  <c r="CY273" i="1"/>
  <c r="CZ273" i="1"/>
  <c r="DA273" i="1"/>
  <c r="DB273" i="1"/>
  <c r="DC273" i="1"/>
  <c r="DD273" i="1"/>
  <c r="DE273" i="1"/>
  <c r="DF273" i="1"/>
  <c r="DG273" i="1"/>
  <c r="DH273" i="1"/>
  <c r="DI273" i="1"/>
  <c r="DJ273" i="1"/>
  <c r="DK273" i="1"/>
  <c r="DL273" i="1"/>
  <c r="DM273" i="1"/>
  <c r="DN273" i="1"/>
  <c r="DO273" i="1"/>
  <c r="DP273" i="1"/>
  <c r="DQ273" i="1"/>
  <c r="DR273" i="1"/>
  <c r="DS273" i="1"/>
  <c r="DT273" i="1"/>
  <c r="DU273" i="1"/>
  <c r="DV273" i="1"/>
  <c r="DW273" i="1"/>
  <c r="DX273" i="1"/>
  <c r="DY273" i="1"/>
  <c r="DZ273" i="1"/>
  <c r="EA273" i="1"/>
  <c r="EB273" i="1"/>
  <c r="EC273" i="1"/>
  <c r="ED273" i="1"/>
  <c r="EE273" i="1"/>
  <c r="EF273" i="1"/>
  <c r="EG273" i="1"/>
  <c r="EH273" i="1"/>
  <c r="EI273" i="1"/>
  <c r="EJ273" i="1"/>
  <c r="EK273" i="1"/>
  <c r="EL273" i="1"/>
  <c r="EM273" i="1"/>
  <c r="EN273" i="1"/>
  <c r="EO273" i="1"/>
  <c r="EP273" i="1"/>
  <c r="EQ273" i="1"/>
  <c r="ER273" i="1"/>
  <c r="ES273" i="1"/>
  <c r="ET273" i="1"/>
  <c r="EU273" i="1"/>
  <c r="EV273" i="1"/>
  <c r="EW273" i="1"/>
  <c r="EX273" i="1"/>
  <c r="EY273" i="1"/>
  <c r="EZ273" i="1"/>
  <c r="FA273" i="1"/>
  <c r="FB273" i="1"/>
  <c r="FC273" i="1"/>
  <c r="FD273" i="1"/>
  <c r="FE273" i="1"/>
  <c r="FF273" i="1"/>
  <c r="FG273" i="1"/>
  <c r="FH273" i="1"/>
  <c r="FI273" i="1"/>
  <c r="FJ273" i="1"/>
  <c r="FK273" i="1"/>
  <c r="FL273" i="1"/>
  <c r="FM273" i="1"/>
  <c r="FN273" i="1"/>
  <c r="FO273" i="1"/>
  <c r="FP273" i="1"/>
  <c r="FQ273" i="1"/>
  <c r="FR273" i="1"/>
  <c r="FS273" i="1"/>
  <c r="FT273" i="1"/>
  <c r="FU273" i="1"/>
  <c r="FV273" i="1"/>
  <c r="FW273" i="1"/>
  <c r="FX273" i="1"/>
  <c r="FY273" i="1"/>
  <c r="FZ273" i="1"/>
  <c r="GA273" i="1"/>
  <c r="GB273" i="1"/>
  <c r="GC273" i="1"/>
  <c r="GD273" i="1"/>
  <c r="GE273" i="1"/>
  <c r="GF273" i="1"/>
  <c r="GG273" i="1"/>
  <c r="GH273" i="1"/>
  <c r="GI273" i="1"/>
  <c r="GJ273" i="1"/>
  <c r="GK273" i="1"/>
  <c r="GL273" i="1"/>
  <c r="GM273" i="1"/>
  <c r="GN273" i="1"/>
  <c r="GO273" i="1"/>
  <c r="GP273" i="1"/>
  <c r="GQ273" i="1"/>
  <c r="GR273" i="1"/>
  <c r="GS273" i="1"/>
  <c r="GT273" i="1"/>
  <c r="GU273" i="1"/>
  <c r="GV273" i="1"/>
  <c r="GW273" i="1"/>
  <c r="GX273" i="1"/>
  <c r="C275" i="1"/>
  <c r="D275" i="1"/>
  <c r="T275" i="1"/>
  <c r="AC275" i="1"/>
  <c r="AE275" i="1"/>
  <c r="AF275" i="1"/>
  <c r="AG275" i="1"/>
  <c r="AH275" i="1"/>
  <c r="CV275" i="1" s="1"/>
  <c r="U275" i="1" s="1"/>
  <c r="AI275" i="1"/>
  <c r="CW275" i="1" s="1"/>
  <c r="V275" i="1" s="1"/>
  <c r="AJ275" i="1"/>
  <c r="CQ275" i="1"/>
  <c r="P275" i="1" s="1"/>
  <c r="CU275" i="1"/>
  <c r="CX275" i="1"/>
  <c r="W275" i="1" s="1"/>
  <c r="FR275" i="1"/>
  <c r="GL275" i="1"/>
  <c r="GN275" i="1"/>
  <c r="GP275" i="1"/>
  <c r="GV275" i="1"/>
  <c r="HC275" i="1" s="1"/>
  <c r="GX275" i="1"/>
  <c r="W276" i="1"/>
  <c r="AC276" i="1"/>
  <c r="AE276" i="1"/>
  <c r="AF276" i="1"/>
  <c r="AG276" i="1"/>
  <c r="CU276" i="1" s="1"/>
  <c r="T276" i="1" s="1"/>
  <c r="AH276" i="1"/>
  <c r="CV276" i="1" s="1"/>
  <c r="U276" i="1" s="1"/>
  <c r="AI276" i="1"/>
  <c r="CW276" i="1" s="1"/>
  <c r="V276" i="1" s="1"/>
  <c r="AJ276" i="1"/>
  <c r="CQ276" i="1"/>
  <c r="P276" i="1" s="1"/>
  <c r="CX276" i="1"/>
  <c r="FR276" i="1"/>
  <c r="GL276" i="1"/>
  <c r="GO276" i="1"/>
  <c r="GP276" i="1"/>
  <c r="GV276" i="1"/>
  <c r="HC276" i="1" s="1"/>
  <c r="GX276" i="1"/>
  <c r="AC277" i="1"/>
  <c r="AE277" i="1"/>
  <c r="AF277" i="1"/>
  <c r="CT277" i="1" s="1"/>
  <c r="S277" i="1" s="1"/>
  <c r="AG277" i="1"/>
  <c r="CU277" i="1" s="1"/>
  <c r="T277" i="1" s="1"/>
  <c r="AH277" i="1"/>
  <c r="CV277" i="1" s="1"/>
  <c r="U277" i="1" s="1"/>
  <c r="AI277" i="1"/>
  <c r="CW277" i="1" s="1"/>
  <c r="V277" i="1" s="1"/>
  <c r="AJ277" i="1"/>
  <c r="CQ277" i="1"/>
  <c r="P277" i="1" s="1"/>
  <c r="CX277" i="1"/>
  <c r="W277" i="1" s="1"/>
  <c r="FR277" i="1"/>
  <c r="GL277" i="1"/>
  <c r="GO277" i="1"/>
  <c r="GP277" i="1"/>
  <c r="GV277" i="1"/>
  <c r="HC277" i="1" s="1"/>
  <c r="GX277" i="1" s="1"/>
  <c r="U278" i="1"/>
  <c r="W278" i="1"/>
  <c r="AC278" i="1"/>
  <c r="AE278" i="1"/>
  <c r="AF278" i="1"/>
  <c r="AG278" i="1"/>
  <c r="CU278" i="1" s="1"/>
  <c r="T278" i="1" s="1"/>
  <c r="AH278" i="1"/>
  <c r="CV278" i="1" s="1"/>
  <c r="AI278" i="1"/>
  <c r="CW278" i="1" s="1"/>
  <c r="V278" i="1" s="1"/>
  <c r="AJ278" i="1"/>
  <c r="CQ278" i="1"/>
  <c r="P278" i="1" s="1"/>
  <c r="CX278" i="1"/>
  <c r="FR278" i="1"/>
  <c r="GL278" i="1"/>
  <c r="GO278" i="1"/>
  <c r="GP278" i="1"/>
  <c r="GV278" i="1"/>
  <c r="HC278" i="1" s="1"/>
  <c r="GX278" i="1" s="1"/>
  <c r="AC279" i="1"/>
  <c r="AE279" i="1"/>
  <c r="AF279" i="1"/>
  <c r="AG279" i="1"/>
  <c r="CU279" i="1" s="1"/>
  <c r="T279" i="1" s="1"/>
  <c r="AH279" i="1"/>
  <c r="CV279" i="1" s="1"/>
  <c r="U279" i="1" s="1"/>
  <c r="AI279" i="1"/>
  <c r="CW279" i="1" s="1"/>
  <c r="V279" i="1" s="1"/>
  <c r="AJ279" i="1"/>
  <c r="CX279" i="1" s="1"/>
  <c r="W279" i="1" s="1"/>
  <c r="CQ279" i="1"/>
  <c r="P279" i="1" s="1"/>
  <c r="FR279" i="1"/>
  <c r="GL279" i="1"/>
  <c r="GO279" i="1"/>
  <c r="GP279" i="1"/>
  <c r="GV279" i="1"/>
  <c r="HC279" i="1" s="1"/>
  <c r="GX279" i="1" s="1"/>
  <c r="AC280" i="1"/>
  <c r="CQ280" i="1" s="1"/>
  <c r="P280" i="1" s="1"/>
  <c r="AE280" i="1"/>
  <c r="AF280" i="1"/>
  <c r="CT280" i="1" s="1"/>
  <c r="S280" i="1" s="1"/>
  <c r="AG280" i="1"/>
  <c r="CU280" i="1" s="1"/>
  <c r="T280" i="1" s="1"/>
  <c r="AH280" i="1"/>
  <c r="CV280" i="1" s="1"/>
  <c r="U280" i="1" s="1"/>
  <c r="AI280" i="1"/>
  <c r="CW280" i="1" s="1"/>
  <c r="V280" i="1" s="1"/>
  <c r="AJ280" i="1"/>
  <c r="CX280" i="1"/>
  <c r="W280" i="1" s="1"/>
  <c r="FR280" i="1"/>
  <c r="GL280" i="1"/>
  <c r="GO280" i="1"/>
  <c r="GP280" i="1"/>
  <c r="GV280" i="1"/>
  <c r="HC280" i="1" s="1"/>
  <c r="GX280" i="1" s="1"/>
  <c r="W281" i="1"/>
  <c r="AC281" i="1"/>
  <c r="AE281" i="1"/>
  <c r="AF281" i="1"/>
  <c r="AG281" i="1"/>
  <c r="CU281" i="1" s="1"/>
  <c r="T281" i="1" s="1"/>
  <c r="AH281" i="1"/>
  <c r="CV281" i="1" s="1"/>
  <c r="U281" i="1" s="1"/>
  <c r="AI281" i="1"/>
  <c r="CW281" i="1" s="1"/>
  <c r="V281" i="1" s="1"/>
  <c r="AJ281" i="1"/>
  <c r="CQ281" i="1"/>
  <c r="P281" i="1" s="1"/>
  <c r="CX281" i="1"/>
  <c r="FR281" i="1"/>
  <c r="GL281" i="1"/>
  <c r="GO281" i="1"/>
  <c r="GP281" i="1"/>
  <c r="GV281" i="1"/>
  <c r="HC281" i="1" s="1"/>
  <c r="GX281" i="1" s="1"/>
  <c r="C282" i="1"/>
  <c r="D282" i="1"/>
  <c r="AC282" i="1"/>
  <c r="AD282" i="1"/>
  <c r="AE282" i="1"/>
  <c r="AF282" i="1"/>
  <c r="AG282" i="1"/>
  <c r="CU282" i="1" s="1"/>
  <c r="T282" i="1" s="1"/>
  <c r="AH282" i="1"/>
  <c r="AI282" i="1"/>
  <c r="AJ282" i="1"/>
  <c r="CV282" i="1"/>
  <c r="U282" i="1" s="1"/>
  <c r="CW282" i="1"/>
  <c r="V282" i="1" s="1"/>
  <c r="CX282" i="1"/>
  <c r="W282" i="1" s="1"/>
  <c r="FR282" i="1"/>
  <c r="GL282" i="1"/>
  <c r="GN282" i="1"/>
  <c r="GP282" i="1"/>
  <c r="GV282" i="1"/>
  <c r="HC282" i="1" s="1"/>
  <c r="GX282" i="1" s="1"/>
  <c r="S283" i="1"/>
  <c r="U283" i="1"/>
  <c r="AC283" i="1"/>
  <c r="AE283" i="1"/>
  <c r="CS283" i="1" s="1"/>
  <c r="R283" i="1" s="1"/>
  <c r="AF283" i="1"/>
  <c r="CT283" i="1" s="1"/>
  <c r="AG283" i="1"/>
  <c r="CU283" i="1" s="1"/>
  <c r="T283" i="1" s="1"/>
  <c r="AH283" i="1"/>
  <c r="AI283" i="1"/>
  <c r="CW283" i="1" s="1"/>
  <c r="V283" i="1" s="1"/>
  <c r="AJ283" i="1"/>
  <c r="CV283" i="1"/>
  <c r="CX283" i="1"/>
  <c r="W283" i="1" s="1"/>
  <c r="FR283" i="1"/>
  <c r="GL283" i="1"/>
  <c r="GO283" i="1"/>
  <c r="GP283" i="1"/>
  <c r="GV283" i="1"/>
  <c r="HC283" i="1" s="1"/>
  <c r="GX283" i="1" s="1"/>
  <c r="AC284" i="1"/>
  <c r="AD284" i="1"/>
  <c r="CR284" i="1" s="1"/>
  <c r="Q284" i="1" s="1"/>
  <c r="AE284" i="1"/>
  <c r="CS284" i="1" s="1"/>
  <c r="R284" i="1" s="1"/>
  <c r="AF284" i="1"/>
  <c r="CT284" i="1" s="1"/>
  <c r="S284" i="1" s="1"/>
  <c r="AG284" i="1"/>
  <c r="CU284" i="1" s="1"/>
  <c r="T284" i="1" s="1"/>
  <c r="AH284" i="1"/>
  <c r="CV284" i="1" s="1"/>
  <c r="U284" i="1" s="1"/>
  <c r="AI284" i="1"/>
  <c r="AJ284" i="1"/>
  <c r="CW284" i="1"/>
  <c r="V284" i="1" s="1"/>
  <c r="CX284" i="1"/>
  <c r="W284" i="1" s="1"/>
  <c r="FR284" i="1"/>
  <c r="GL284" i="1"/>
  <c r="GO284" i="1"/>
  <c r="GP284" i="1"/>
  <c r="GV284" i="1"/>
  <c r="HC284" i="1" s="1"/>
  <c r="GX284" i="1" s="1"/>
  <c r="AC285" i="1"/>
  <c r="AD285" i="1"/>
  <c r="CR285" i="1" s="1"/>
  <c r="Q285" i="1" s="1"/>
  <c r="AE285" i="1"/>
  <c r="CS285" i="1" s="1"/>
  <c r="R285" i="1" s="1"/>
  <c r="AF285" i="1"/>
  <c r="CT285" i="1" s="1"/>
  <c r="S285" i="1" s="1"/>
  <c r="AG285" i="1"/>
  <c r="CU285" i="1" s="1"/>
  <c r="T285" i="1" s="1"/>
  <c r="AH285" i="1"/>
  <c r="AI285" i="1"/>
  <c r="AJ285" i="1"/>
  <c r="CV285" i="1"/>
  <c r="U285" i="1" s="1"/>
  <c r="CW285" i="1"/>
  <c r="V285" i="1" s="1"/>
  <c r="CX285" i="1"/>
  <c r="W285" i="1" s="1"/>
  <c r="FR285" i="1"/>
  <c r="GL285" i="1"/>
  <c r="GO285" i="1"/>
  <c r="GP285" i="1"/>
  <c r="GV285" i="1"/>
  <c r="HC285" i="1" s="1"/>
  <c r="GX285" i="1" s="1"/>
  <c r="S286" i="1"/>
  <c r="U286" i="1"/>
  <c r="AC286" i="1"/>
  <c r="AE286" i="1"/>
  <c r="CS286" i="1" s="1"/>
  <c r="R286" i="1" s="1"/>
  <c r="AF286" i="1"/>
  <c r="CT286" i="1" s="1"/>
  <c r="AG286" i="1"/>
  <c r="CU286" i="1" s="1"/>
  <c r="T286" i="1" s="1"/>
  <c r="AH286" i="1"/>
  <c r="AI286" i="1"/>
  <c r="CW286" i="1" s="1"/>
  <c r="V286" i="1" s="1"/>
  <c r="AJ286" i="1"/>
  <c r="CV286" i="1"/>
  <c r="CX286" i="1"/>
  <c r="W286" i="1" s="1"/>
  <c r="FR286" i="1"/>
  <c r="GL286" i="1"/>
  <c r="GO286" i="1"/>
  <c r="GP286" i="1"/>
  <c r="GV286" i="1"/>
  <c r="HC286" i="1" s="1"/>
  <c r="GX286" i="1" s="1"/>
  <c r="AC287" i="1"/>
  <c r="AD287" i="1"/>
  <c r="CR287" i="1" s="1"/>
  <c r="Q287" i="1" s="1"/>
  <c r="AE287" i="1"/>
  <c r="CS287" i="1" s="1"/>
  <c r="R287" i="1" s="1"/>
  <c r="AF287" i="1"/>
  <c r="AG287" i="1"/>
  <c r="CU287" i="1" s="1"/>
  <c r="T287" i="1" s="1"/>
  <c r="AH287" i="1"/>
  <c r="CV287" i="1" s="1"/>
  <c r="U287" i="1" s="1"/>
  <c r="AI287" i="1"/>
  <c r="CW287" i="1" s="1"/>
  <c r="V287" i="1" s="1"/>
  <c r="AJ287" i="1"/>
  <c r="CX287" i="1" s="1"/>
  <c r="W287" i="1" s="1"/>
  <c r="CQ287" i="1"/>
  <c r="P287" i="1" s="1"/>
  <c r="CT287" i="1"/>
  <c r="S287" i="1" s="1"/>
  <c r="CY287" i="1" s="1"/>
  <c r="X287" i="1" s="1"/>
  <c r="FR287" i="1"/>
  <c r="GL287" i="1"/>
  <c r="GO287" i="1"/>
  <c r="GP287" i="1"/>
  <c r="GV287" i="1"/>
  <c r="HC287" i="1" s="1"/>
  <c r="GX287" i="1" s="1"/>
  <c r="C288" i="1"/>
  <c r="D288" i="1"/>
  <c r="P288" i="1"/>
  <c r="R288" i="1"/>
  <c r="AC288" i="1"/>
  <c r="AE288" i="1"/>
  <c r="CS288" i="1" s="1"/>
  <c r="AF288" i="1"/>
  <c r="AG288" i="1"/>
  <c r="CU288" i="1" s="1"/>
  <c r="T288" i="1" s="1"/>
  <c r="AH288" i="1"/>
  <c r="CV288" i="1" s="1"/>
  <c r="U288" i="1" s="1"/>
  <c r="AI288" i="1"/>
  <c r="CW288" i="1" s="1"/>
  <c r="V288" i="1" s="1"/>
  <c r="AJ288" i="1"/>
  <c r="CX288" i="1" s="1"/>
  <c r="W288" i="1" s="1"/>
  <c r="CQ288" i="1"/>
  <c r="FR288" i="1"/>
  <c r="GL288" i="1"/>
  <c r="GN288" i="1"/>
  <c r="GP288" i="1"/>
  <c r="GV288" i="1"/>
  <c r="HC288" i="1" s="1"/>
  <c r="GX288" i="1" s="1"/>
  <c r="AC289" i="1"/>
  <c r="AE289" i="1"/>
  <c r="AF289" i="1"/>
  <c r="AG289" i="1"/>
  <c r="CU289" i="1" s="1"/>
  <c r="T289" i="1" s="1"/>
  <c r="AH289" i="1"/>
  <c r="AI289" i="1"/>
  <c r="AJ289" i="1"/>
  <c r="CX289" i="1" s="1"/>
  <c r="W289" i="1" s="1"/>
  <c r="CQ289" i="1"/>
  <c r="P289" i="1" s="1"/>
  <c r="CV289" i="1"/>
  <c r="U289" i="1" s="1"/>
  <c r="CW289" i="1"/>
  <c r="V289" i="1" s="1"/>
  <c r="FR289" i="1"/>
  <c r="GL289" i="1"/>
  <c r="GO289" i="1"/>
  <c r="GP289" i="1"/>
  <c r="GV289" i="1"/>
  <c r="HC289" i="1" s="1"/>
  <c r="GX289" i="1" s="1"/>
  <c r="AC290" i="1"/>
  <c r="CQ290" i="1" s="1"/>
  <c r="P290" i="1" s="1"/>
  <c r="AE290" i="1"/>
  <c r="AF290" i="1"/>
  <c r="AG290" i="1"/>
  <c r="AH290" i="1"/>
  <c r="CV290" i="1" s="1"/>
  <c r="U290" i="1" s="1"/>
  <c r="AI290" i="1"/>
  <c r="CW290" i="1" s="1"/>
  <c r="V290" i="1" s="1"/>
  <c r="AJ290" i="1"/>
  <c r="CX290" i="1" s="1"/>
  <c r="W290" i="1" s="1"/>
  <c r="CT290" i="1"/>
  <c r="S290" i="1" s="1"/>
  <c r="CU290" i="1"/>
  <c r="T290" i="1" s="1"/>
  <c r="FR290" i="1"/>
  <c r="GL290" i="1"/>
  <c r="GO290" i="1"/>
  <c r="GP290" i="1"/>
  <c r="GV290" i="1"/>
  <c r="HC290" i="1" s="1"/>
  <c r="GX290" i="1"/>
  <c r="C291" i="1"/>
  <c r="D291" i="1"/>
  <c r="I291" i="1"/>
  <c r="K291" i="1"/>
  <c r="AC291" i="1"/>
  <c r="AE291" i="1"/>
  <c r="AF291" i="1"/>
  <c r="AG291" i="1"/>
  <c r="CU291" i="1" s="1"/>
  <c r="T291" i="1" s="1"/>
  <c r="AH291" i="1"/>
  <c r="AI291" i="1"/>
  <c r="CW291" i="1" s="1"/>
  <c r="AJ291" i="1"/>
  <c r="CX291" i="1" s="1"/>
  <c r="CQ291" i="1"/>
  <c r="P291" i="1" s="1"/>
  <c r="CS291" i="1"/>
  <c r="CV291" i="1"/>
  <c r="U291" i="1" s="1"/>
  <c r="FR291" i="1"/>
  <c r="GL291" i="1"/>
  <c r="GN291" i="1"/>
  <c r="GP291" i="1"/>
  <c r="GV291" i="1"/>
  <c r="HC291" i="1"/>
  <c r="V292" i="1"/>
  <c r="AC292" i="1"/>
  <c r="AE292" i="1"/>
  <c r="AD292" i="1" s="1"/>
  <c r="CR292" i="1" s="1"/>
  <c r="Q292" i="1" s="1"/>
  <c r="AF292" i="1"/>
  <c r="AG292" i="1"/>
  <c r="CU292" i="1" s="1"/>
  <c r="T292" i="1" s="1"/>
  <c r="AH292" i="1"/>
  <c r="CV292" i="1" s="1"/>
  <c r="U292" i="1" s="1"/>
  <c r="AI292" i="1"/>
  <c r="CW292" i="1" s="1"/>
  <c r="AJ292" i="1"/>
  <c r="CX292" i="1" s="1"/>
  <c r="W292" i="1" s="1"/>
  <c r="FR292" i="1"/>
  <c r="GL292" i="1"/>
  <c r="GO292" i="1"/>
  <c r="GP292" i="1"/>
  <c r="GV292" i="1"/>
  <c r="HC292" i="1" s="1"/>
  <c r="GX292" i="1" s="1"/>
  <c r="U293" i="1"/>
  <c r="AC293" i="1"/>
  <c r="AE293" i="1"/>
  <c r="AD293" i="1" s="1"/>
  <c r="CR293" i="1" s="1"/>
  <c r="Q293" i="1" s="1"/>
  <c r="AF293" i="1"/>
  <c r="CT293" i="1" s="1"/>
  <c r="S293" i="1" s="1"/>
  <c r="AG293" i="1"/>
  <c r="CU293" i="1" s="1"/>
  <c r="T293" i="1" s="1"/>
  <c r="AH293" i="1"/>
  <c r="CV293" i="1" s="1"/>
  <c r="AI293" i="1"/>
  <c r="AJ293" i="1"/>
  <c r="CX293" i="1" s="1"/>
  <c r="W293" i="1" s="1"/>
  <c r="CS293" i="1"/>
  <c r="R293" i="1" s="1"/>
  <c r="CW293" i="1"/>
  <c r="V293" i="1" s="1"/>
  <c r="FR293" i="1"/>
  <c r="GL293" i="1"/>
  <c r="GO293" i="1"/>
  <c r="GP293" i="1"/>
  <c r="GV293" i="1"/>
  <c r="HC293" i="1" s="1"/>
  <c r="GX293" i="1" s="1"/>
  <c r="C294" i="1"/>
  <c r="D294" i="1"/>
  <c r="I294" i="1"/>
  <c r="K294" i="1"/>
  <c r="AC294" i="1"/>
  <c r="CQ294" i="1" s="1"/>
  <c r="P294" i="1" s="1"/>
  <c r="AD294" i="1"/>
  <c r="AE294" i="1"/>
  <c r="AF294" i="1"/>
  <c r="AG294" i="1"/>
  <c r="CU294" i="1" s="1"/>
  <c r="T294" i="1" s="1"/>
  <c r="AH294" i="1"/>
  <c r="CV294" i="1" s="1"/>
  <c r="U294" i="1" s="1"/>
  <c r="AI294" i="1"/>
  <c r="CW294" i="1" s="1"/>
  <c r="V294" i="1" s="1"/>
  <c r="AJ294" i="1"/>
  <c r="CX294" i="1" s="1"/>
  <c r="CS294" i="1"/>
  <c r="R294" i="1" s="1"/>
  <c r="FR294" i="1"/>
  <c r="GL294" i="1"/>
  <c r="GN294" i="1"/>
  <c r="GP294" i="1"/>
  <c r="GV294" i="1"/>
  <c r="HC294" i="1" s="1"/>
  <c r="GX294" i="1" s="1"/>
  <c r="AC295" i="1"/>
  <c r="AD295" i="1"/>
  <c r="CR295" i="1" s="1"/>
  <c r="Q295" i="1" s="1"/>
  <c r="AE295" i="1"/>
  <c r="AF295" i="1"/>
  <c r="AG295" i="1"/>
  <c r="CU295" i="1" s="1"/>
  <c r="T295" i="1" s="1"/>
  <c r="AH295" i="1"/>
  <c r="CV295" i="1" s="1"/>
  <c r="U295" i="1" s="1"/>
  <c r="AI295" i="1"/>
  <c r="AJ295" i="1"/>
  <c r="CX295" i="1" s="1"/>
  <c r="W295" i="1" s="1"/>
  <c r="CQ295" i="1"/>
  <c r="P295" i="1" s="1"/>
  <c r="CS295" i="1"/>
  <c r="R295" i="1" s="1"/>
  <c r="CW295" i="1"/>
  <c r="V295" i="1" s="1"/>
  <c r="FR295" i="1"/>
  <c r="GL295" i="1"/>
  <c r="GO295" i="1"/>
  <c r="GP295" i="1"/>
  <c r="GV295" i="1"/>
  <c r="HC295" i="1" s="1"/>
  <c r="GX295" i="1" s="1"/>
  <c r="AC296" i="1"/>
  <c r="AE296" i="1"/>
  <c r="AD296" i="1" s="1"/>
  <c r="CR296" i="1" s="1"/>
  <c r="Q296" i="1" s="1"/>
  <c r="AF296" i="1"/>
  <c r="AG296" i="1"/>
  <c r="CU296" i="1" s="1"/>
  <c r="T296" i="1" s="1"/>
  <c r="AH296" i="1"/>
  <c r="AI296" i="1"/>
  <c r="CW296" i="1" s="1"/>
  <c r="V296" i="1" s="1"/>
  <c r="AJ296" i="1"/>
  <c r="CX296" i="1" s="1"/>
  <c r="W296" i="1" s="1"/>
  <c r="CQ296" i="1"/>
  <c r="P296" i="1" s="1"/>
  <c r="CV296" i="1"/>
  <c r="U296" i="1" s="1"/>
  <c r="FR296" i="1"/>
  <c r="GL296" i="1"/>
  <c r="GO296" i="1"/>
  <c r="GP296" i="1"/>
  <c r="GV296" i="1"/>
  <c r="HC296" i="1" s="1"/>
  <c r="GX296" i="1" s="1"/>
  <c r="C297" i="1"/>
  <c r="D297" i="1"/>
  <c r="I297" i="1"/>
  <c r="K297" i="1"/>
  <c r="AC297" i="1"/>
  <c r="CQ297" i="1" s="1"/>
  <c r="P297" i="1" s="1"/>
  <c r="AE297" i="1"/>
  <c r="CS297" i="1" s="1"/>
  <c r="R297" i="1" s="1"/>
  <c r="AF297" i="1"/>
  <c r="AG297" i="1"/>
  <c r="AH297" i="1"/>
  <c r="CV297" i="1" s="1"/>
  <c r="U297" i="1" s="1"/>
  <c r="AI297" i="1"/>
  <c r="AJ297" i="1"/>
  <c r="CU297" i="1"/>
  <c r="T297" i="1" s="1"/>
  <c r="CW297" i="1"/>
  <c r="V297" i="1" s="1"/>
  <c r="CX297" i="1"/>
  <c r="W297" i="1" s="1"/>
  <c r="FR297" i="1"/>
  <c r="GL297" i="1"/>
  <c r="GN297" i="1"/>
  <c r="GP297" i="1"/>
  <c r="GV297" i="1"/>
  <c r="HC297" i="1"/>
  <c r="GX297" i="1" s="1"/>
  <c r="AC298" i="1"/>
  <c r="AE298" i="1"/>
  <c r="AD298" i="1" s="1"/>
  <c r="CR298" i="1" s="1"/>
  <c r="Q298" i="1" s="1"/>
  <c r="AF298" i="1"/>
  <c r="AG298" i="1"/>
  <c r="CU298" i="1" s="1"/>
  <c r="T298" i="1" s="1"/>
  <c r="AH298" i="1"/>
  <c r="CV298" i="1" s="1"/>
  <c r="U298" i="1" s="1"/>
  <c r="AI298" i="1"/>
  <c r="AJ298" i="1"/>
  <c r="CS298" i="1"/>
  <c r="R298" i="1" s="1"/>
  <c r="CW298" i="1"/>
  <c r="V298" i="1" s="1"/>
  <c r="CX298" i="1"/>
  <c r="W298" i="1" s="1"/>
  <c r="FR298" i="1"/>
  <c r="GL298" i="1"/>
  <c r="GO298" i="1"/>
  <c r="GP298" i="1"/>
  <c r="GV298" i="1"/>
  <c r="HC298" i="1" s="1"/>
  <c r="GX298" i="1" s="1"/>
  <c r="AC299" i="1"/>
  <c r="CQ299" i="1" s="1"/>
  <c r="P299" i="1" s="1"/>
  <c r="AE299" i="1"/>
  <c r="AD299" i="1" s="1"/>
  <c r="CR299" i="1" s="1"/>
  <c r="Q299" i="1" s="1"/>
  <c r="AF299" i="1"/>
  <c r="CT299" i="1" s="1"/>
  <c r="S299" i="1" s="1"/>
  <c r="AG299" i="1"/>
  <c r="AH299" i="1"/>
  <c r="CV299" i="1" s="1"/>
  <c r="U299" i="1" s="1"/>
  <c r="AI299" i="1"/>
  <c r="AJ299" i="1"/>
  <c r="CU299" i="1"/>
  <c r="T299" i="1" s="1"/>
  <c r="CW299" i="1"/>
  <c r="V299" i="1" s="1"/>
  <c r="CX299" i="1"/>
  <c r="W299" i="1" s="1"/>
  <c r="FR299" i="1"/>
  <c r="GL299" i="1"/>
  <c r="GO299" i="1"/>
  <c r="GP299" i="1"/>
  <c r="GV299" i="1"/>
  <c r="HC299" i="1"/>
  <c r="GX299" i="1" s="1"/>
  <c r="C300" i="1"/>
  <c r="D300" i="1"/>
  <c r="AC300" i="1"/>
  <c r="CQ300" i="1" s="1"/>
  <c r="P300" i="1" s="1"/>
  <c r="AD300" i="1"/>
  <c r="CR300" i="1" s="1"/>
  <c r="Q300" i="1" s="1"/>
  <c r="AE300" i="1"/>
  <c r="AF300" i="1"/>
  <c r="CT300" i="1" s="1"/>
  <c r="S300" i="1" s="1"/>
  <c r="AG300" i="1"/>
  <c r="CU300" i="1" s="1"/>
  <c r="T300" i="1" s="1"/>
  <c r="AH300" i="1"/>
  <c r="CV300" i="1" s="1"/>
  <c r="U300" i="1" s="1"/>
  <c r="AI300" i="1"/>
  <c r="CW300" i="1" s="1"/>
  <c r="V300" i="1" s="1"/>
  <c r="AJ300" i="1"/>
  <c r="CS300" i="1"/>
  <c r="R300" i="1" s="1"/>
  <c r="CX300" i="1"/>
  <c r="W300" i="1" s="1"/>
  <c r="CY300" i="1"/>
  <c r="X300" i="1" s="1"/>
  <c r="FR300" i="1"/>
  <c r="GL300" i="1"/>
  <c r="GN300" i="1"/>
  <c r="GP300" i="1"/>
  <c r="GV300" i="1"/>
  <c r="HC300" i="1" s="1"/>
  <c r="GX300" i="1" s="1"/>
  <c r="AC301" i="1"/>
  <c r="AE301" i="1"/>
  <c r="AD301" i="1" s="1"/>
  <c r="CR301" i="1" s="1"/>
  <c r="Q301" i="1" s="1"/>
  <c r="AF301" i="1"/>
  <c r="CT301" i="1" s="1"/>
  <c r="S301" i="1" s="1"/>
  <c r="AG301" i="1"/>
  <c r="AH301" i="1"/>
  <c r="AI301" i="1"/>
  <c r="CW301" i="1" s="1"/>
  <c r="V301" i="1" s="1"/>
  <c r="AJ301" i="1"/>
  <c r="CX301" i="1" s="1"/>
  <c r="W301" i="1" s="1"/>
  <c r="CQ301" i="1"/>
  <c r="P301" i="1" s="1"/>
  <c r="CU301" i="1"/>
  <c r="T301" i="1" s="1"/>
  <c r="CV301" i="1"/>
  <c r="U301" i="1" s="1"/>
  <c r="FR301" i="1"/>
  <c r="GL301" i="1"/>
  <c r="GO301" i="1"/>
  <c r="GP301" i="1"/>
  <c r="GV301" i="1"/>
  <c r="HC301" i="1" s="1"/>
  <c r="GX301" i="1" s="1"/>
  <c r="AC302" i="1"/>
  <c r="AD302" i="1"/>
  <c r="CR302" i="1" s="1"/>
  <c r="Q302" i="1" s="1"/>
  <c r="AE302" i="1"/>
  <c r="AF302" i="1"/>
  <c r="CT302" i="1" s="1"/>
  <c r="S302" i="1" s="1"/>
  <c r="AG302" i="1"/>
  <c r="CU302" i="1" s="1"/>
  <c r="T302" i="1" s="1"/>
  <c r="AH302" i="1"/>
  <c r="CV302" i="1" s="1"/>
  <c r="U302" i="1" s="1"/>
  <c r="AI302" i="1"/>
  <c r="CW302" i="1" s="1"/>
  <c r="V302" i="1" s="1"/>
  <c r="AJ302" i="1"/>
  <c r="CQ302" i="1"/>
  <c r="P302" i="1" s="1"/>
  <c r="CS302" i="1"/>
  <c r="R302" i="1" s="1"/>
  <c r="CY302" i="1" s="1"/>
  <c r="X302" i="1" s="1"/>
  <c r="CX302" i="1"/>
  <c r="W302" i="1" s="1"/>
  <c r="FR302" i="1"/>
  <c r="GL302" i="1"/>
  <c r="GO302" i="1"/>
  <c r="GP302" i="1"/>
  <c r="GV302" i="1"/>
  <c r="HC302" i="1" s="1"/>
  <c r="GX302" i="1" s="1"/>
  <c r="AC303" i="1"/>
  <c r="AB303" i="1" s="1"/>
  <c r="AD303" i="1"/>
  <c r="CR303" i="1" s="1"/>
  <c r="Q303" i="1" s="1"/>
  <c r="AE303" i="1"/>
  <c r="AF303" i="1"/>
  <c r="CT303" i="1" s="1"/>
  <c r="S303" i="1" s="1"/>
  <c r="AG303" i="1"/>
  <c r="CU303" i="1" s="1"/>
  <c r="T303" i="1" s="1"/>
  <c r="AH303" i="1"/>
  <c r="CV303" i="1" s="1"/>
  <c r="U303" i="1" s="1"/>
  <c r="AI303" i="1"/>
  <c r="CW303" i="1" s="1"/>
  <c r="V303" i="1" s="1"/>
  <c r="AJ303" i="1"/>
  <c r="CQ303" i="1"/>
  <c r="P303" i="1" s="1"/>
  <c r="CS303" i="1"/>
  <c r="R303" i="1" s="1"/>
  <c r="CX303" i="1"/>
  <c r="W303" i="1" s="1"/>
  <c r="CY303" i="1"/>
  <c r="X303" i="1" s="1"/>
  <c r="FR303" i="1"/>
  <c r="GL303" i="1"/>
  <c r="GO303" i="1"/>
  <c r="GP303" i="1"/>
  <c r="GV303" i="1"/>
  <c r="HC303" i="1" s="1"/>
  <c r="GX303" i="1" s="1"/>
  <c r="AC304" i="1"/>
  <c r="AB304" i="1" s="1"/>
  <c r="AD304" i="1"/>
  <c r="CR304" i="1" s="1"/>
  <c r="Q304" i="1" s="1"/>
  <c r="AE304" i="1"/>
  <c r="AF304" i="1"/>
  <c r="CT304" i="1" s="1"/>
  <c r="S304" i="1" s="1"/>
  <c r="AG304" i="1"/>
  <c r="CU304" i="1" s="1"/>
  <c r="T304" i="1" s="1"/>
  <c r="AH304" i="1"/>
  <c r="CV304" i="1" s="1"/>
  <c r="U304" i="1" s="1"/>
  <c r="AI304" i="1"/>
  <c r="CW304" i="1" s="1"/>
  <c r="V304" i="1" s="1"/>
  <c r="AJ304" i="1"/>
  <c r="CQ304" i="1"/>
  <c r="P304" i="1" s="1"/>
  <c r="CS304" i="1"/>
  <c r="R304" i="1" s="1"/>
  <c r="CX304" i="1"/>
  <c r="W304" i="1" s="1"/>
  <c r="FR304" i="1"/>
  <c r="GL304" i="1"/>
  <c r="GO304" i="1"/>
  <c r="GP304" i="1"/>
  <c r="GV304" i="1"/>
  <c r="HC304" i="1" s="1"/>
  <c r="GX304" i="1" s="1"/>
  <c r="AC305" i="1"/>
  <c r="AE305" i="1"/>
  <c r="AD305" i="1" s="1"/>
  <c r="CR305" i="1" s="1"/>
  <c r="Q305" i="1" s="1"/>
  <c r="AF305" i="1"/>
  <c r="CT305" i="1" s="1"/>
  <c r="S305" i="1" s="1"/>
  <c r="AG305" i="1"/>
  <c r="AH305" i="1"/>
  <c r="AI305" i="1"/>
  <c r="CW305" i="1" s="1"/>
  <c r="V305" i="1" s="1"/>
  <c r="AJ305" i="1"/>
  <c r="CX305" i="1" s="1"/>
  <c r="W305" i="1" s="1"/>
  <c r="CQ305" i="1"/>
  <c r="P305" i="1" s="1"/>
  <c r="CU305" i="1"/>
  <c r="T305" i="1" s="1"/>
  <c r="CV305" i="1"/>
  <c r="U305" i="1" s="1"/>
  <c r="FR305" i="1"/>
  <c r="GL305" i="1"/>
  <c r="GO305" i="1"/>
  <c r="GP305" i="1"/>
  <c r="GV305" i="1"/>
  <c r="HC305" i="1" s="1"/>
  <c r="GX305" i="1" s="1"/>
  <c r="C306" i="1"/>
  <c r="D306" i="1"/>
  <c r="I306" i="1"/>
  <c r="K306" i="1"/>
  <c r="P306" i="1"/>
  <c r="AC306" i="1"/>
  <c r="AD306" i="1"/>
  <c r="AE306" i="1"/>
  <c r="AF306" i="1"/>
  <c r="AG306" i="1"/>
  <c r="AH306" i="1"/>
  <c r="CV306" i="1" s="1"/>
  <c r="U306" i="1" s="1"/>
  <c r="AI306" i="1"/>
  <c r="CW306" i="1" s="1"/>
  <c r="V306" i="1" s="1"/>
  <c r="AJ306" i="1"/>
  <c r="CX306" i="1" s="1"/>
  <c r="W306" i="1" s="1"/>
  <c r="CQ306" i="1"/>
  <c r="CT306" i="1"/>
  <c r="S306" i="1" s="1"/>
  <c r="CU306" i="1"/>
  <c r="T306" i="1" s="1"/>
  <c r="FR306" i="1"/>
  <c r="GL306" i="1"/>
  <c r="GN306" i="1"/>
  <c r="GP306" i="1"/>
  <c r="GV306" i="1"/>
  <c r="HC306" i="1" s="1"/>
  <c r="GX306" i="1" s="1"/>
  <c r="AC307" i="1"/>
  <c r="AE307" i="1"/>
  <c r="CS307" i="1" s="1"/>
  <c r="R307" i="1" s="1"/>
  <c r="AF307" i="1"/>
  <c r="AG307" i="1"/>
  <c r="CU307" i="1" s="1"/>
  <c r="T307" i="1" s="1"/>
  <c r="AH307" i="1"/>
  <c r="CV307" i="1" s="1"/>
  <c r="U307" i="1" s="1"/>
  <c r="AI307" i="1"/>
  <c r="CW307" i="1" s="1"/>
  <c r="V307" i="1" s="1"/>
  <c r="AJ307" i="1"/>
  <c r="CX307" i="1" s="1"/>
  <c r="W307" i="1" s="1"/>
  <c r="CQ307" i="1"/>
  <c r="P307" i="1" s="1"/>
  <c r="CT307" i="1"/>
  <c r="S307" i="1" s="1"/>
  <c r="CZ307" i="1" s="1"/>
  <c r="Y307" i="1" s="1"/>
  <c r="FR307" i="1"/>
  <c r="GL307" i="1"/>
  <c r="GO307" i="1"/>
  <c r="GP307" i="1"/>
  <c r="GV307" i="1"/>
  <c r="HC307" i="1" s="1"/>
  <c r="GX307" i="1" s="1"/>
  <c r="AC308" i="1"/>
  <c r="AE308" i="1"/>
  <c r="CS308" i="1" s="1"/>
  <c r="R308" i="1" s="1"/>
  <c r="AF308" i="1"/>
  <c r="AG308" i="1"/>
  <c r="CU308" i="1" s="1"/>
  <c r="T308" i="1" s="1"/>
  <c r="AH308" i="1"/>
  <c r="CV308" i="1" s="1"/>
  <c r="U308" i="1" s="1"/>
  <c r="AI308" i="1"/>
  <c r="AJ308" i="1"/>
  <c r="CX308" i="1" s="1"/>
  <c r="W308" i="1" s="1"/>
  <c r="CQ308" i="1"/>
  <c r="P308" i="1" s="1"/>
  <c r="CW308" i="1"/>
  <c r="V308" i="1" s="1"/>
  <c r="FR308" i="1"/>
  <c r="GL308" i="1"/>
  <c r="GO308" i="1"/>
  <c r="GP308" i="1"/>
  <c r="GV308" i="1"/>
  <c r="HC308" i="1" s="1"/>
  <c r="GX308" i="1" s="1"/>
  <c r="U309" i="1"/>
  <c r="AC309" i="1"/>
  <c r="AD309" i="1"/>
  <c r="AE309" i="1"/>
  <c r="CS309" i="1" s="1"/>
  <c r="R309" i="1" s="1"/>
  <c r="AF309" i="1"/>
  <c r="AG309" i="1"/>
  <c r="CU309" i="1" s="1"/>
  <c r="T309" i="1" s="1"/>
  <c r="AH309" i="1"/>
  <c r="CV309" i="1" s="1"/>
  <c r="AI309" i="1"/>
  <c r="AJ309" i="1"/>
  <c r="CX309" i="1" s="1"/>
  <c r="W309" i="1" s="1"/>
  <c r="CQ309" i="1"/>
  <c r="P309" i="1" s="1"/>
  <c r="CW309" i="1"/>
  <c r="V309" i="1" s="1"/>
  <c r="FR309" i="1"/>
  <c r="GL309" i="1"/>
  <c r="GO309" i="1"/>
  <c r="GP309" i="1"/>
  <c r="GV309" i="1"/>
  <c r="HC309" i="1" s="1"/>
  <c r="GX309" i="1"/>
  <c r="AC310" i="1"/>
  <c r="CQ310" i="1" s="1"/>
  <c r="P310" i="1" s="1"/>
  <c r="AD310" i="1"/>
  <c r="AE310" i="1"/>
  <c r="CS310" i="1" s="1"/>
  <c r="R310" i="1" s="1"/>
  <c r="AF310" i="1"/>
  <c r="AG310" i="1"/>
  <c r="CU310" i="1" s="1"/>
  <c r="T310" i="1" s="1"/>
  <c r="AH310" i="1"/>
  <c r="CV310" i="1" s="1"/>
  <c r="U310" i="1" s="1"/>
  <c r="AI310" i="1"/>
  <c r="AJ310" i="1"/>
  <c r="CX310" i="1" s="1"/>
  <c r="W310" i="1" s="1"/>
  <c r="CR310" i="1"/>
  <c r="Q310" i="1" s="1"/>
  <c r="CT310" i="1"/>
  <c r="S310" i="1" s="1"/>
  <c r="CW310" i="1"/>
  <c r="V310" i="1" s="1"/>
  <c r="CY310" i="1"/>
  <c r="X310" i="1" s="1"/>
  <c r="CZ310" i="1"/>
  <c r="Y310" i="1" s="1"/>
  <c r="FR310" i="1"/>
  <c r="GL310" i="1"/>
  <c r="GO310" i="1"/>
  <c r="GP310" i="1"/>
  <c r="GV310" i="1"/>
  <c r="HC310" i="1" s="1"/>
  <c r="GX310" i="1" s="1"/>
  <c r="P311" i="1"/>
  <c r="AC311" i="1"/>
  <c r="AE311" i="1"/>
  <c r="CS311" i="1" s="1"/>
  <c r="R311" i="1" s="1"/>
  <c r="AF311" i="1"/>
  <c r="CT311" i="1" s="1"/>
  <c r="S311" i="1" s="1"/>
  <c r="CZ311" i="1" s="1"/>
  <c r="Y311" i="1" s="1"/>
  <c r="AG311" i="1"/>
  <c r="CU311" i="1" s="1"/>
  <c r="T311" i="1" s="1"/>
  <c r="AH311" i="1"/>
  <c r="CV311" i="1" s="1"/>
  <c r="U311" i="1" s="1"/>
  <c r="AI311" i="1"/>
  <c r="AJ311" i="1"/>
  <c r="CX311" i="1" s="1"/>
  <c r="W311" i="1" s="1"/>
  <c r="CQ311" i="1"/>
  <c r="CW311" i="1"/>
  <c r="V311" i="1" s="1"/>
  <c r="FR311" i="1"/>
  <c r="GL311" i="1"/>
  <c r="GO311" i="1"/>
  <c r="GP311" i="1"/>
  <c r="GV311" i="1"/>
  <c r="HC311" i="1" s="1"/>
  <c r="GX311" i="1" s="1"/>
  <c r="AC312" i="1"/>
  <c r="AE312" i="1"/>
  <c r="CS312" i="1" s="1"/>
  <c r="R312" i="1" s="1"/>
  <c r="AF312" i="1"/>
  <c r="CT312" i="1" s="1"/>
  <c r="S312" i="1" s="1"/>
  <c r="CY312" i="1" s="1"/>
  <c r="X312" i="1" s="1"/>
  <c r="AG312" i="1"/>
  <c r="AH312" i="1"/>
  <c r="CV312" i="1" s="1"/>
  <c r="U312" i="1" s="1"/>
  <c r="AI312" i="1"/>
  <c r="CW312" i="1" s="1"/>
  <c r="V312" i="1" s="1"/>
  <c r="AJ312" i="1"/>
  <c r="CX312" i="1" s="1"/>
  <c r="W312" i="1" s="1"/>
  <c r="CQ312" i="1"/>
  <c r="P312" i="1" s="1"/>
  <c r="CU312" i="1"/>
  <c r="T312" i="1" s="1"/>
  <c r="FR312" i="1"/>
  <c r="GL312" i="1"/>
  <c r="GO312" i="1"/>
  <c r="GP312" i="1"/>
  <c r="GV312" i="1"/>
  <c r="HC312" i="1" s="1"/>
  <c r="GX312" i="1" s="1"/>
  <c r="C313" i="1"/>
  <c r="D313" i="1"/>
  <c r="AC313" i="1"/>
  <c r="CQ313" i="1" s="1"/>
  <c r="P313" i="1" s="1"/>
  <c r="AE313" i="1"/>
  <c r="AD313" i="1" s="1"/>
  <c r="CR313" i="1" s="1"/>
  <c r="Q313" i="1" s="1"/>
  <c r="AF313" i="1"/>
  <c r="CT313" i="1" s="1"/>
  <c r="S313" i="1" s="1"/>
  <c r="CP313" i="1" s="1"/>
  <c r="O313" i="1" s="1"/>
  <c r="AG313" i="1"/>
  <c r="CU313" i="1" s="1"/>
  <c r="T313" i="1" s="1"/>
  <c r="AH313" i="1"/>
  <c r="CV313" i="1" s="1"/>
  <c r="U313" i="1" s="1"/>
  <c r="AI313" i="1"/>
  <c r="AJ313" i="1"/>
  <c r="CX313" i="1" s="1"/>
  <c r="W313" i="1" s="1"/>
  <c r="CS313" i="1"/>
  <c r="R313" i="1" s="1"/>
  <c r="CW313" i="1"/>
  <c r="V313" i="1" s="1"/>
  <c r="FR313" i="1"/>
  <c r="GL313" i="1"/>
  <c r="GN313" i="1"/>
  <c r="GP313" i="1"/>
  <c r="GV313" i="1"/>
  <c r="HC313" i="1" s="1"/>
  <c r="GX313" i="1" s="1"/>
  <c r="S314" i="1"/>
  <c r="AC314" i="1"/>
  <c r="CQ314" i="1" s="1"/>
  <c r="P314" i="1" s="1"/>
  <c r="AE314" i="1"/>
  <c r="AD314" i="1" s="1"/>
  <c r="CR314" i="1" s="1"/>
  <c r="Q314" i="1" s="1"/>
  <c r="AF314" i="1"/>
  <c r="CT314" i="1" s="1"/>
  <c r="AG314" i="1"/>
  <c r="CU314" i="1" s="1"/>
  <c r="T314" i="1" s="1"/>
  <c r="AH314" i="1"/>
  <c r="CV314" i="1" s="1"/>
  <c r="U314" i="1" s="1"/>
  <c r="AI314" i="1"/>
  <c r="AJ314" i="1"/>
  <c r="CX314" i="1" s="1"/>
  <c r="W314" i="1" s="1"/>
  <c r="CS314" i="1"/>
  <c r="R314" i="1" s="1"/>
  <c r="CW314" i="1"/>
  <c r="V314" i="1" s="1"/>
  <c r="FR314" i="1"/>
  <c r="GL314" i="1"/>
  <c r="GO314" i="1"/>
  <c r="GP314" i="1"/>
  <c r="GV314" i="1"/>
  <c r="HC314" i="1"/>
  <c r="GX314" i="1" s="1"/>
  <c r="AC315" i="1"/>
  <c r="CQ315" i="1" s="1"/>
  <c r="P315" i="1" s="1"/>
  <c r="AE315" i="1"/>
  <c r="AD315" i="1" s="1"/>
  <c r="CR315" i="1" s="1"/>
  <c r="Q315" i="1" s="1"/>
  <c r="AF315" i="1"/>
  <c r="CT315" i="1" s="1"/>
  <c r="S315" i="1" s="1"/>
  <c r="AG315" i="1"/>
  <c r="CU315" i="1" s="1"/>
  <c r="T315" i="1" s="1"/>
  <c r="AH315" i="1"/>
  <c r="CV315" i="1" s="1"/>
  <c r="U315" i="1" s="1"/>
  <c r="AI315" i="1"/>
  <c r="AJ315" i="1"/>
  <c r="CX315" i="1" s="1"/>
  <c r="W315" i="1" s="1"/>
  <c r="CW315" i="1"/>
  <c r="V315" i="1" s="1"/>
  <c r="FR315" i="1"/>
  <c r="GL315" i="1"/>
  <c r="GO315" i="1"/>
  <c r="GP315" i="1"/>
  <c r="GV315" i="1"/>
  <c r="HC315" i="1" s="1"/>
  <c r="GX315" i="1" s="1"/>
  <c r="V316" i="1"/>
  <c r="AC316" i="1"/>
  <c r="CQ316" i="1" s="1"/>
  <c r="P316" i="1" s="1"/>
  <c r="AE316" i="1"/>
  <c r="AD316" i="1" s="1"/>
  <c r="CR316" i="1" s="1"/>
  <c r="Q316" i="1" s="1"/>
  <c r="AF316" i="1"/>
  <c r="CT316" i="1" s="1"/>
  <c r="S316" i="1" s="1"/>
  <c r="AG316" i="1"/>
  <c r="CU316" i="1" s="1"/>
  <c r="T316" i="1" s="1"/>
  <c r="AH316" i="1"/>
  <c r="CV316" i="1" s="1"/>
  <c r="U316" i="1" s="1"/>
  <c r="AI316" i="1"/>
  <c r="AJ316" i="1"/>
  <c r="CS316" i="1"/>
  <c r="R316" i="1" s="1"/>
  <c r="CW316" i="1"/>
  <c r="CX316" i="1"/>
  <c r="W316" i="1" s="1"/>
  <c r="FR316" i="1"/>
  <c r="GL316" i="1"/>
  <c r="GO316" i="1"/>
  <c r="GP316" i="1"/>
  <c r="GV316" i="1"/>
  <c r="HC316" i="1" s="1"/>
  <c r="GX316" i="1" s="1"/>
  <c r="AC317" i="1"/>
  <c r="CQ317" i="1" s="1"/>
  <c r="P317" i="1" s="1"/>
  <c r="AE317" i="1"/>
  <c r="AD317" i="1" s="1"/>
  <c r="CR317" i="1" s="1"/>
  <c r="Q317" i="1" s="1"/>
  <c r="AF317" i="1"/>
  <c r="CT317" i="1" s="1"/>
  <c r="S317" i="1" s="1"/>
  <c r="AG317" i="1"/>
  <c r="CU317" i="1" s="1"/>
  <c r="T317" i="1" s="1"/>
  <c r="AH317" i="1"/>
  <c r="CV317" i="1" s="1"/>
  <c r="U317" i="1" s="1"/>
  <c r="AI317" i="1"/>
  <c r="AJ317" i="1"/>
  <c r="CW317" i="1"/>
  <c r="V317" i="1" s="1"/>
  <c r="CX317" i="1"/>
  <c r="W317" i="1" s="1"/>
  <c r="FR317" i="1"/>
  <c r="GL317" i="1"/>
  <c r="GO317" i="1"/>
  <c r="GP317" i="1"/>
  <c r="GV317" i="1"/>
  <c r="HC317" i="1" s="1"/>
  <c r="GX317" i="1" s="1"/>
  <c r="AC318" i="1"/>
  <c r="AE318" i="1"/>
  <c r="AD318" i="1" s="1"/>
  <c r="CR318" i="1" s="1"/>
  <c r="Q318" i="1" s="1"/>
  <c r="AF318" i="1"/>
  <c r="AG318" i="1"/>
  <c r="CU318" i="1" s="1"/>
  <c r="T318" i="1" s="1"/>
  <c r="AH318" i="1"/>
  <c r="CV318" i="1" s="1"/>
  <c r="U318" i="1" s="1"/>
  <c r="AI318" i="1"/>
  <c r="AJ318" i="1"/>
  <c r="CX318" i="1" s="1"/>
  <c r="W318" i="1" s="1"/>
  <c r="CS318" i="1"/>
  <c r="R318" i="1" s="1"/>
  <c r="CW318" i="1"/>
  <c r="V318" i="1" s="1"/>
  <c r="FR318" i="1"/>
  <c r="GL318" i="1"/>
  <c r="GO318" i="1"/>
  <c r="GP318" i="1"/>
  <c r="GV318" i="1"/>
  <c r="HC318" i="1"/>
  <c r="GX318" i="1" s="1"/>
  <c r="AC319" i="1"/>
  <c r="CQ319" i="1" s="1"/>
  <c r="P319" i="1" s="1"/>
  <c r="AE319" i="1"/>
  <c r="AD319" i="1" s="1"/>
  <c r="CR319" i="1" s="1"/>
  <c r="Q319" i="1" s="1"/>
  <c r="AF319" i="1"/>
  <c r="CT319" i="1" s="1"/>
  <c r="S319" i="1" s="1"/>
  <c r="AG319" i="1"/>
  <c r="CU319" i="1" s="1"/>
  <c r="T319" i="1" s="1"/>
  <c r="AH319" i="1"/>
  <c r="CV319" i="1" s="1"/>
  <c r="U319" i="1" s="1"/>
  <c r="AI319" i="1"/>
  <c r="CW319" i="1" s="1"/>
  <c r="V319" i="1" s="1"/>
  <c r="AJ319" i="1"/>
  <c r="CX319" i="1" s="1"/>
  <c r="W319" i="1" s="1"/>
  <c r="FR319" i="1"/>
  <c r="GL319" i="1"/>
  <c r="GO319" i="1"/>
  <c r="GP319" i="1"/>
  <c r="GV319" i="1"/>
  <c r="HC319" i="1" s="1"/>
  <c r="GX319" i="1" s="1"/>
  <c r="C320" i="1"/>
  <c r="D320" i="1"/>
  <c r="AC320" i="1"/>
  <c r="AD320" i="1"/>
  <c r="CR320" i="1" s="1"/>
  <c r="Q320" i="1" s="1"/>
  <c r="AE320" i="1"/>
  <c r="AF320" i="1"/>
  <c r="AG320" i="1"/>
  <c r="CU320" i="1" s="1"/>
  <c r="T320" i="1" s="1"/>
  <c r="AH320" i="1"/>
  <c r="CV320" i="1" s="1"/>
  <c r="U320" i="1" s="1"/>
  <c r="AI320" i="1"/>
  <c r="CW320" i="1" s="1"/>
  <c r="V320" i="1" s="1"/>
  <c r="AJ320" i="1"/>
  <c r="CQ320" i="1"/>
  <c r="P320" i="1" s="1"/>
  <c r="CS320" i="1"/>
  <c r="R320" i="1" s="1"/>
  <c r="CX320" i="1"/>
  <c r="W320" i="1" s="1"/>
  <c r="CY320" i="1"/>
  <c r="X320" i="1" s="1"/>
  <c r="CZ320" i="1"/>
  <c r="Y320" i="1" s="1"/>
  <c r="FR320" i="1"/>
  <c r="GL320" i="1"/>
  <c r="GO320" i="1"/>
  <c r="GP320" i="1"/>
  <c r="GV320" i="1"/>
  <c r="HC320" i="1" s="1"/>
  <c r="GX320" i="1" s="1"/>
  <c r="C321" i="1"/>
  <c r="D321" i="1"/>
  <c r="AC321" i="1"/>
  <c r="AD321" i="1"/>
  <c r="CR321" i="1" s="1"/>
  <c r="Q321" i="1" s="1"/>
  <c r="AE321" i="1"/>
  <c r="AF321" i="1"/>
  <c r="AG321" i="1"/>
  <c r="CU321" i="1" s="1"/>
  <c r="T321" i="1" s="1"/>
  <c r="AH321" i="1"/>
  <c r="CV321" i="1" s="1"/>
  <c r="U321" i="1" s="1"/>
  <c r="AI321" i="1"/>
  <c r="CW321" i="1" s="1"/>
  <c r="V321" i="1" s="1"/>
  <c r="AJ321" i="1"/>
  <c r="CX321" i="1" s="1"/>
  <c r="W321" i="1" s="1"/>
  <c r="CQ321" i="1"/>
  <c r="P321" i="1" s="1"/>
  <c r="CS321" i="1"/>
  <c r="R321" i="1" s="1"/>
  <c r="CY321" i="1"/>
  <c r="X321" i="1" s="1"/>
  <c r="CZ321" i="1"/>
  <c r="Y321" i="1" s="1"/>
  <c r="FR321" i="1"/>
  <c r="GL321" i="1"/>
  <c r="GO321" i="1"/>
  <c r="GP321" i="1"/>
  <c r="GV321" i="1"/>
  <c r="HC321" i="1" s="1"/>
  <c r="GX321" i="1" s="1"/>
  <c r="B323" i="1"/>
  <c r="B273" i="1" s="1"/>
  <c r="C323" i="1"/>
  <c r="C273" i="1" s="1"/>
  <c r="D323" i="1"/>
  <c r="D273" i="1" s="1"/>
  <c r="F323" i="1"/>
  <c r="F273" i="1" s="1"/>
  <c r="G323" i="1"/>
  <c r="BB323" i="1"/>
  <c r="BX323" i="1"/>
  <c r="CK323" i="1"/>
  <c r="CK273" i="1" s="1"/>
  <c r="CL323" i="1"/>
  <c r="CL273" i="1" s="1"/>
  <c r="CM323" i="1"/>
  <c r="CM273" i="1" s="1"/>
  <c r="B361" i="1"/>
  <c r="B26" i="1" s="1"/>
  <c r="C361" i="1"/>
  <c r="C26" i="1" s="1"/>
  <c r="D361" i="1"/>
  <c r="D26" i="1" s="1"/>
  <c r="F361" i="1"/>
  <c r="F26" i="1" s="1"/>
  <c r="G361" i="1"/>
  <c r="BX361" i="1"/>
  <c r="BX26" i="1" s="1"/>
  <c r="BY361" i="1"/>
  <c r="BZ361" i="1"/>
  <c r="BZ26" i="1" s="1"/>
  <c r="CD361" i="1"/>
  <c r="CD26" i="1" s="1"/>
  <c r="CK361" i="1"/>
  <c r="CK26" i="1" s="1"/>
  <c r="CL361" i="1"/>
  <c r="CL26" i="1" s="1"/>
  <c r="CM361" i="1"/>
  <c r="CM26" i="1" s="1"/>
  <c r="B399" i="1"/>
  <c r="B22" i="1" s="1"/>
  <c r="C399" i="1"/>
  <c r="C22" i="1" s="1"/>
  <c r="D399" i="1"/>
  <c r="D22" i="1" s="1"/>
  <c r="F399" i="1"/>
  <c r="F22" i="1" s="1"/>
  <c r="G399" i="1"/>
  <c r="B437" i="1"/>
  <c r="B18" i="1" s="1"/>
  <c r="C437" i="1"/>
  <c r="C18" i="1" s="1"/>
  <c r="D437" i="1"/>
  <c r="D18" i="1" s="1"/>
  <c r="F437" i="1"/>
  <c r="F18" i="1" s="1"/>
  <c r="G437" i="1"/>
  <c r="B52" i="2"/>
  <c r="B53" i="2"/>
  <c r="F12" i="6"/>
  <c r="G12" i="6"/>
  <c r="CY12" i="6"/>
  <c r="G31" i="7" l="1"/>
  <c r="M456" i="8"/>
  <c r="Q456" i="8" s="1"/>
  <c r="L460" i="7"/>
  <c r="Q460" i="7" s="1"/>
  <c r="M409" i="8"/>
  <c r="Q409" i="8" s="1"/>
  <c r="L413" i="7"/>
  <c r="Q413" i="7" s="1"/>
  <c r="T358" i="8"/>
  <c r="T362" i="7"/>
  <c r="M360" i="8"/>
  <c r="Q360" i="8" s="1"/>
  <c r="L364" i="7"/>
  <c r="Q364" i="7" s="1"/>
  <c r="M357" i="8"/>
  <c r="Q357" i="8" s="1"/>
  <c r="M354" i="8"/>
  <c r="L361" i="7"/>
  <c r="Q361" i="7" s="1"/>
  <c r="L358" i="7"/>
  <c r="M347" i="8"/>
  <c r="Q347" i="8" s="1"/>
  <c r="L351" i="7"/>
  <c r="Q351" i="7" s="1"/>
  <c r="M295" i="8"/>
  <c r="M299" i="8"/>
  <c r="Q299" i="8" s="1"/>
  <c r="L303" i="7"/>
  <c r="Q303" i="7" s="1"/>
  <c r="L299" i="7"/>
  <c r="BZ183" i="1"/>
  <c r="CG187" i="1"/>
  <c r="AX187" i="1" s="1"/>
  <c r="BZ94" i="1"/>
  <c r="CG143" i="1"/>
  <c r="CG94" i="1" s="1"/>
  <c r="CZ134" i="1"/>
  <c r="Y134" i="1" s="1"/>
  <c r="CY134" i="1"/>
  <c r="X134" i="1" s="1"/>
  <c r="M224" i="8"/>
  <c r="Q224" i="8" s="1"/>
  <c r="L228" i="7"/>
  <c r="Q228" i="7" s="1"/>
  <c r="M177" i="8"/>
  <c r="Q177" i="8" s="1"/>
  <c r="M174" i="8"/>
  <c r="L181" i="7"/>
  <c r="Q181" i="7" s="1"/>
  <c r="L178" i="7"/>
  <c r="L171" i="8"/>
  <c r="K175" i="7"/>
  <c r="L150" i="8"/>
  <c r="K154" i="7"/>
  <c r="CZ110" i="1"/>
  <c r="Y110" i="1" s="1"/>
  <c r="L94" i="8"/>
  <c r="K98" i="7"/>
  <c r="CY110" i="1"/>
  <c r="X110" i="1" s="1"/>
  <c r="M80" i="8"/>
  <c r="Q80" i="8" s="1"/>
  <c r="L84" i="7"/>
  <c r="Q84" i="7" s="1"/>
  <c r="CZ70" i="1"/>
  <c r="Y70" i="1" s="1"/>
  <c r="CY70" i="1"/>
  <c r="X70" i="1" s="1"/>
  <c r="CJ361" i="1"/>
  <c r="CJ26" i="1" s="1"/>
  <c r="AH361" i="1"/>
  <c r="AH26" i="1" s="1"/>
  <c r="V467" i="8"/>
  <c r="V471" i="7"/>
  <c r="L446" i="8"/>
  <c r="K450" i="7"/>
  <c r="L398" i="8"/>
  <c r="K402" i="7"/>
  <c r="M155" i="8"/>
  <c r="M160" i="8"/>
  <c r="Q160" i="8" s="1"/>
  <c r="L159" i="7"/>
  <c r="L164" i="7"/>
  <c r="Q164" i="7" s="1"/>
  <c r="V87" i="8"/>
  <c r="V91" i="7"/>
  <c r="M86" i="8"/>
  <c r="Q86" i="8" s="1"/>
  <c r="L90" i="7"/>
  <c r="Q90" i="7" s="1"/>
  <c r="M77" i="8"/>
  <c r="Q77" i="8" s="1"/>
  <c r="L81" i="7"/>
  <c r="Q81" i="7" s="1"/>
  <c r="M469" i="8"/>
  <c r="M470" i="8"/>
  <c r="Q470" i="8" s="1"/>
  <c r="L473" i="7"/>
  <c r="L474" i="7"/>
  <c r="Q474" i="7" s="1"/>
  <c r="CP310" i="1"/>
  <c r="O310" i="1" s="1"/>
  <c r="L455" i="8"/>
  <c r="K459" i="7"/>
  <c r="M444" i="8"/>
  <c r="Q444" i="8" s="1"/>
  <c r="M436" i="8"/>
  <c r="L448" i="7"/>
  <c r="Q448" i="7" s="1"/>
  <c r="L440" i="7"/>
  <c r="M334" i="8"/>
  <c r="Q334" i="8" s="1"/>
  <c r="M330" i="8"/>
  <c r="L334" i="7"/>
  <c r="L338" i="7"/>
  <c r="Q338" i="7" s="1"/>
  <c r="CI187" i="1"/>
  <c r="BY183" i="1"/>
  <c r="AP187" i="1"/>
  <c r="AI183" i="1"/>
  <c r="V187" i="1"/>
  <c r="M218" i="8"/>
  <c r="Q218" i="8" s="1"/>
  <c r="L222" i="7"/>
  <c r="Q222" i="7" s="1"/>
  <c r="M187" i="8"/>
  <c r="Q187" i="8" s="1"/>
  <c r="L191" i="7"/>
  <c r="Q191" i="7" s="1"/>
  <c r="L186" i="8"/>
  <c r="K190" i="7"/>
  <c r="M166" i="8"/>
  <c r="Q166" i="8" s="1"/>
  <c r="L170" i="7"/>
  <c r="Q170" i="7" s="1"/>
  <c r="M147" i="8"/>
  <c r="Q147" i="8" s="1"/>
  <c r="L151" i="7"/>
  <c r="Q151" i="7" s="1"/>
  <c r="L131" i="8"/>
  <c r="K135" i="7"/>
  <c r="M125" i="8"/>
  <c r="Q125" i="8" s="1"/>
  <c r="L129" i="7"/>
  <c r="Q129" i="7" s="1"/>
  <c r="T106" i="8"/>
  <c r="T110" i="7"/>
  <c r="M92" i="8"/>
  <c r="Q92" i="8" s="1"/>
  <c r="L96" i="7"/>
  <c r="Q96" i="7" s="1"/>
  <c r="M89" i="8"/>
  <c r="Q89" i="8" s="1"/>
  <c r="L93" i="7"/>
  <c r="Q93" i="7" s="1"/>
  <c r="L68" i="8"/>
  <c r="K72" i="7"/>
  <c r="CY40" i="1"/>
  <c r="X40" i="1" s="1"/>
  <c r="AF361" i="1"/>
  <c r="AF26" i="1" s="1"/>
  <c r="AJ361" i="1"/>
  <c r="AJ26" i="1" s="1"/>
  <c r="T463" i="8"/>
  <c r="T467" i="7"/>
  <c r="T255" i="8"/>
  <c r="T259" i="7"/>
  <c r="L85" i="8"/>
  <c r="K89" i="7"/>
  <c r="V463" i="8"/>
  <c r="V467" i="7"/>
  <c r="T457" i="8"/>
  <c r="T461" i="7"/>
  <c r="T454" i="8"/>
  <c r="T458" i="7"/>
  <c r="L417" i="8"/>
  <c r="K421" i="7"/>
  <c r="M406" i="8"/>
  <c r="Q406" i="8" s="1"/>
  <c r="M401" i="8"/>
  <c r="L405" i="7"/>
  <c r="L410" i="7"/>
  <c r="Q410" i="7" s="1"/>
  <c r="L375" i="8"/>
  <c r="K379" i="7"/>
  <c r="L288" i="8"/>
  <c r="K292" i="7"/>
  <c r="M272" i="8"/>
  <c r="M273" i="8"/>
  <c r="Q273" i="8" s="1"/>
  <c r="M275" i="8" s="1"/>
  <c r="L276" i="7"/>
  <c r="L277" i="7"/>
  <c r="Q277" i="7" s="1"/>
  <c r="L279" i="7" s="1"/>
  <c r="AH187" i="1"/>
  <c r="M257" i="8"/>
  <c r="Q257" i="8" s="1"/>
  <c r="L261" i="7"/>
  <c r="Q261" i="7" s="1"/>
  <c r="M181" i="8"/>
  <c r="Q181" i="8" s="1"/>
  <c r="L185" i="7"/>
  <c r="Q185" i="7" s="1"/>
  <c r="L152" i="8"/>
  <c r="K156" i="7"/>
  <c r="L113" i="8"/>
  <c r="K117" i="7"/>
  <c r="M74" i="8"/>
  <c r="Q74" i="8" s="1"/>
  <c r="M71" i="8"/>
  <c r="L78" i="7"/>
  <c r="Q78" i="7" s="1"/>
  <c r="L75" i="7"/>
  <c r="CR97" i="1"/>
  <c r="Q97" i="1" s="1"/>
  <c r="I50" i="8"/>
  <c r="H54" i="7"/>
  <c r="AG361" i="1"/>
  <c r="AG26" i="1" s="1"/>
  <c r="AI361" i="1"/>
  <c r="AI26" i="1" s="1"/>
  <c r="U451" i="8"/>
  <c r="S451" i="8"/>
  <c r="S455" i="7"/>
  <c r="U455" i="7"/>
  <c r="CT298" i="1"/>
  <c r="S298" i="1" s="1"/>
  <c r="U426" i="8"/>
  <c r="S426" i="8"/>
  <c r="S430" i="7"/>
  <c r="U430" i="7"/>
  <c r="M412" i="8"/>
  <c r="Q412" i="8" s="1"/>
  <c r="L416" i="7"/>
  <c r="Q416" i="7" s="1"/>
  <c r="AB295" i="1"/>
  <c r="S407" i="8"/>
  <c r="U407" i="8"/>
  <c r="U411" i="7"/>
  <c r="S411" i="7"/>
  <c r="F394" i="8"/>
  <c r="D395" i="8"/>
  <c r="E398" i="7"/>
  <c r="C399" i="7"/>
  <c r="U391" i="8"/>
  <c r="S391" i="8"/>
  <c r="S395" i="7"/>
  <c r="U395" i="7"/>
  <c r="M390" i="8"/>
  <c r="Q390" i="8" s="1"/>
  <c r="M384" i="8"/>
  <c r="L388" i="7"/>
  <c r="L394" i="7"/>
  <c r="Q394" i="7" s="1"/>
  <c r="U377" i="8"/>
  <c r="I383" i="8" s="1"/>
  <c r="S377" i="8"/>
  <c r="I382" i="8" s="1"/>
  <c r="I379" i="8"/>
  <c r="R379" i="8" s="1"/>
  <c r="U381" i="7"/>
  <c r="H387" i="7" s="1"/>
  <c r="G394" i="7" s="1"/>
  <c r="H383" i="7"/>
  <c r="R383" i="7" s="1"/>
  <c r="S381" i="7"/>
  <c r="H386" i="7" s="1"/>
  <c r="M376" i="8"/>
  <c r="Q376" i="8" s="1"/>
  <c r="L380" i="7"/>
  <c r="Q380" i="7" s="1"/>
  <c r="S374" i="8"/>
  <c r="U374" i="8"/>
  <c r="S378" i="7"/>
  <c r="U378" i="7"/>
  <c r="I362" i="8"/>
  <c r="R362" i="8" s="1"/>
  <c r="S361" i="8"/>
  <c r="I364" i="8" s="1"/>
  <c r="U361" i="8"/>
  <c r="I365" i="8" s="1"/>
  <c r="H366" i="7"/>
  <c r="R366" i="7" s="1"/>
  <c r="U365" i="7"/>
  <c r="H369" i="7" s="1"/>
  <c r="S365" i="7"/>
  <c r="H368" i="7" s="1"/>
  <c r="CP287" i="1"/>
  <c r="O287" i="1" s="1"/>
  <c r="L359" i="8"/>
  <c r="K363" i="7"/>
  <c r="I359" i="8"/>
  <c r="H360" i="8"/>
  <c r="G364" i="7"/>
  <c r="W364" i="7" s="1"/>
  <c r="H363" i="7"/>
  <c r="L346" i="8"/>
  <c r="K350" i="7"/>
  <c r="L343" i="8"/>
  <c r="K347" i="7"/>
  <c r="L340" i="8"/>
  <c r="K344" i="7"/>
  <c r="M307" i="8"/>
  <c r="M312" i="8"/>
  <c r="Q312" i="8" s="1"/>
  <c r="L316" i="7"/>
  <c r="Q316" i="7" s="1"/>
  <c r="L311" i="7"/>
  <c r="CT230" i="1"/>
  <c r="S230" i="1" s="1"/>
  <c r="S290" i="8"/>
  <c r="I293" i="8" s="1"/>
  <c r="H299" i="8" s="1"/>
  <c r="I291" i="8"/>
  <c r="R291" i="8" s="1"/>
  <c r="U290" i="8"/>
  <c r="I294" i="8" s="1"/>
  <c r="U294" i="7"/>
  <c r="H298" i="7" s="1"/>
  <c r="H295" i="7"/>
  <c r="R295" i="7" s="1"/>
  <c r="S294" i="7"/>
  <c r="H297" i="7" s="1"/>
  <c r="CD233" i="1"/>
  <c r="CQ229" i="1"/>
  <c r="P229" i="1" s="1"/>
  <c r="H273" i="8"/>
  <c r="G277" i="7"/>
  <c r="CQ141" i="1"/>
  <c r="P141" i="1" s="1"/>
  <c r="H257" i="8"/>
  <c r="I256" i="8"/>
  <c r="G261" i="7"/>
  <c r="W261" i="7" s="1"/>
  <c r="H260" i="7"/>
  <c r="S252" i="8"/>
  <c r="U252" i="8"/>
  <c r="S256" i="7"/>
  <c r="U256" i="7"/>
  <c r="S249" i="8"/>
  <c r="S253" i="7"/>
  <c r="U249" i="8"/>
  <c r="U253" i="7"/>
  <c r="U246" i="8"/>
  <c r="S246" i="8"/>
  <c r="U250" i="7"/>
  <c r="S250" i="7"/>
  <c r="U243" i="8"/>
  <c r="S243" i="8"/>
  <c r="S247" i="7"/>
  <c r="U247" i="7"/>
  <c r="U240" i="8"/>
  <c r="S240" i="8"/>
  <c r="S244" i="7"/>
  <c r="U244" i="7"/>
  <c r="S225" i="8"/>
  <c r="I228" i="8" s="1"/>
  <c r="I226" i="8"/>
  <c r="R226" i="8" s="1"/>
  <c r="U225" i="8"/>
  <c r="I229" i="8" s="1"/>
  <c r="H230" i="7"/>
  <c r="R230" i="7" s="1"/>
  <c r="U229" i="7"/>
  <c r="H233" i="7" s="1"/>
  <c r="S229" i="7"/>
  <c r="H232" i="7" s="1"/>
  <c r="S222" i="8"/>
  <c r="U222" i="8"/>
  <c r="S226" i="7"/>
  <c r="U226" i="7"/>
  <c r="U219" i="8"/>
  <c r="S219" i="8"/>
  <c r="U223" i="7"/>
  <c r="S223" i="7"/>
  <c r="I214" i="8"/>
  <c r="H218" i="7"/>
  <c r="U210" i="8"/>
  <c r="S210" i="8"/>
  <c r="U214" i="7"/>
  <c r="S214" i="7"/>
  <c r="AB127" i="1"/>
  <c r="I192" i="8"/>
  <c r="H193" i="8"/>
  <c r="W193" i="8" s="1"/>
  <c r="G197" i="7"/>
  <c r="W197" i="7" s="1"/>
  <c r="H196" i="7"/>
  <c r="U188" i="8"/>
  <c r="S188" i="8"/>
  <c r="U192" i="7"/>
  <c r="S192" i="7"/>
  <c r="I183" i="8"/>
  <c r="H184" i="8"/>
  <c r="H187" i="7"/>
  <c r="G188" i="7"/>
  <c r="O188" i="7" s="1"/>
  <c r="AD123" i="1"/>
  <c r="I180" i="8"/>
  <c r="R180" i="8" s="1"/>
  <c r="H184" i="7"/>
  <c r="R184" i="7" s="1"/>
  <c r="I162" i="8"/>
  <c r="H163" i="8"/>
  <c r="G167" i="7"/>
  <c r="W167" i="7" s="1"/>
  <c r="H166" i="7"/>
  <c r="T119" i="1"/>
  <c r="I143" i="8"/>
  <c r="H144" i="8"/>
  <c r="H147" i="7"/>
  <c r="G148" i="7"/>
  <c r="W148" i="7" s="1"/>
  <c r="AD116" i="1"/>
  <c r="I133" i="8"/>
  <c r="R133" i="8" s="1"/>
  <c r="H137" i="7"/>
  <c r="R137" i="7" s="1"/>
  <c r="I127" i="8"/>
  <c r="H128" i="8"/>
  <c r="H131" i="7"/>
  <c r="G132" i="7"/>
  <c r="CS114" i="1"/>
  <c r="R114" i="1" s="1"/>
  <c r="W113" i="1"/>
  <c r="U109" i="8"/>
  <c r="I115" i="8" s="1"/>
  <c r="S109" i="8"/>
  <c r="I114" i="8" s="1"/>
  <c r="I111" i="8"/>
  <c r="R111" i="8" s="1"/>
  <c r="U113" i="7"/>
  <c r="H119" i="7" s="1"/>
  <c r="S113" i="7"/>
  <c r="H118" i="7" s="1"/>
  <c r="H115" i="7"/>
  <c r="R115" i="7" s="1"/>
  <c r="M105" i="8"/>
  <c r="Q105" i="8" s="1"/>
  <c r="M98" i="8"/>
  <c r="L109" i="7"/>
  <c r="Q109" i="7" s="1"/>
  <c r="L102" i="7"/>
  <c r="CS109" i="1"/>
  <c r="R109" i="1" s="1"/>
  <c r="H92" i="8"/>
  <c r="O92" i="8" s="1"/>
  <c r="I91" i="8"/>
  <c r="H95" i="7"/>
  <c r="G96" i="7"/>
  <c r="W96" i="7" s="1"/>
  <c r="AB108" i="1"/>
  <c r="CT106" i="1"/>
  <c r="S106" i="1" s="1"/>
  <c r="U81" i="8"/>
  <c r="S81" i="8"/>
  <c r="S85" i="7"/>
  <c r="U85" i="7"/>
  <c r="CS105" i="1"/>
  <c r="R105" i="1" s="1"/>
  <c r="I79" i="8"/>
  <c r="H80" i="8"/>
  <c r="O80" i="8" s="1"/>
  <c r="H83" i="7"/>
  <c r="G84" i="7"/>
  <c r="O84" i="7" s="1"/>
  <c r="CS102" i="1"/>
  <c r="R102" i="1" s="1"/>
  <c r="M64" i="8"/>
  <c r="Q64" i="8" s="1"/>
  <c r="L68" i="7"/>
  <c r="Q68" i="7" s="1"/>
  <c r="CS101" i="1"/>
  <c r="R101" i="1" s="1"/>
  <c r="CS100" i="1"/>
  <c r="R100" i="1" s="1"/>
  <c r="M61" i="8"/>
  <c r="Q61" i="8" s="1"/>
  <c r="L65" i="7"/>
  <c r="Q65" i="7" s="1"/>
  <c r="CS99" i="1"/>
  <c r="R99" i="1" s="1"/>
  <c r="M58" i="8"/>
  <c r="Q58" i="8" s="1"/>
  <c r="L62" i="7"/>
  <c r="Q62" i="7" s="1"/>
  <c r="CS98" i="1"/>
  <c r="R98" i="1" s="1"/>
  <c r="M55" i="8"/>
  <c r="Q55" i="8" s="1"/>
  <c r="L59" i="7"/>
  <c r="Q59" i="7" s="1"/>
  <c r="CS97" i="1"/>
  <c r="R97" i="1" s="1"/>
  <c r="M52" i="8"/>
  <c r="Q52" i="8" s="1"/>
  <c r="L56" i="7"/>
  <c r="Q56" i="7" s="1"/>
  <c r="AB96" i="1"/>
  <c r="AD86" i="1"/>
  <c r="CR86" i="1" s="1"/>
  <c r="Q86" i="1" s="1"/>
  <c r="AD85" i="1"/>
  <c r="CR85" i="1" s="1"/>
  <c r="Q85" i="1" s="1"/>
  <c r="AD82" i="1"/>
  <c r="CR82" i="1" s="1"/>
  <c r="Q82" i="1" s="1"/>
  <c r="AD74" i="1"/>
  <c r="CR74" i="1" s="1"/>
  <c r="Q74" i="1" s="1"/>
  <c r="CP66" i="1"/>
  <c r="O66" i="1" s="1"/>
  <c r="CS62" i="1"/>
  <c r="R62" i="1" s="1"/>
  <c r="AD62" i="1"/>
  <c r="CR62" i="1" s="1"/>
  <c r="Q62" i="1" s="1"/>
  <c r="CS56" i="1"/>
  <c r="R56" i="1" s="1"/>
  <c r="CY56" i="1" s="1"/>
  <c r="X56" i="1" s="1"/>
  <c r="AD56" i="1"/>
  <c r="CR56" i="1" s="1"/>
  <c r="Q56" i="1" s="1"/>
  <c r="CS54" i="1"/>
  <c r="R54" i="1" s="1"/>
  <c r="CY54" i="1" s="1"/>
  <c r="X54" i="1" s="1"/>
  <c r="AD54" i="1"/>
  <c r="CR54" i="1" s="1"/>
  <c r="Q54" i="1" s="1"/>
  <c r="AB50" i="1"/>
  <c r="AD48" i="1"/>
  <c r="CS48" i="1"/>
  <c r="R48" i="1" s="1"/>
  <c r="AB45" i="1"/>
  <c r="AD44" i="1"/>
  <c r="CR44" i="1" s="1"/>
  <c r="Q44" i="1" s="1"/>
  <c r="DI302" i="3"/>
  <c r="DF302" i="3"/>
  <c r="DJ302" i="3" s="1"/>
  <c r="DH302" i="3"/>
  <c r="DF286" i="3"/>
  <c r="DH286" i="3"/>
  <c r="DI286" i="3"/>
  <c r="DG286" i="3"/>
  <c r="DJ286" i="3" s="1"/>
  <c r="DG142" i="3"/>
  <c r="DI142" i="3"/>
  <c r="DJ142" i="3" s="1"/>
  <c r="DF142" i="3"/>
  <c r="DH142" i="3"/>
  <c r="DF135" i="3"/>
  <c r="DH135" i="3"/>
  <c r="DI135" i="3"/>
  <c r="DI85" i="3"/>
  <c r="DH85" i="3"/>
  <c r="H466" i="8"/>
  <c r="W466" i="8" s="1"/>
  <c r="G470" i="7"/>
  <c r="M453" i="8"/>
  <c r="Q453" i="8" s="1"/>
  <c r="L457" i="7"/>
  <c r="Q457" i="7" s="1"/>
  <c r="U448" i="8"/>
  <c r="S448" i="8"/>
  <c r="U452" i="7"/>
  <c r="S452" i="7"/>
  <c r="AB306" i="1"/>
  <c r="I432" i="8"/>
  <c r="H436" i="7"/>
  <c r="CG361" i="1"/>
  <c r="CG26" i="1" s="1"/>
  <c r="G273" i="1"/>
  <c r="AG472" i="8"/>
  <c r="A472" i="8"/>
  <c r="A476" i="7"/>
  <c r="AG476" i="7"/>
  <c r="T467" i="8"/>
  <c r="T471" i="7"/>
  <c r="H470" i="8"/>
  <c r="W470" i="8" s="1"/>
  <c r="G474" i="7"/>
  <c r="W474" i="7" s="1"/>
  <c r="CT320" i="1"/>
  <c r="S320" i="1" s="1"/>
  <c r="S463" i="8"/>
  <c r="I464" i="8"/>
  <c r="R464" i="8" s="1"/>
  <c r="U463" i="8"/>
  <c r="U467" i="7"/>
  <c r="S467" i="7"/>
  <c r="H468" i="7"/>
  <c r="R468" i="7" s="1"/>
  <c r="CT318" i="1"/>
  <c r="S318" i="1" s="1"/>
  <c r="U460" i="8"/>
  <c r="S460" i="8"/>
  <c r="S464" i="7"/>
  <c r="U464" i="7"/>
  <c r="M459" i="8"/>
  <c r="Q459" i="8" s="1"/>
  <c r="L463" i="7"/>
  <c r="Q463" i="7" s="1"/>
  <c r="I458" i="8"/>
  <c r="H462" i="7"/>
  <c r="U454" i="8"/>
  <c r="S454" i="8"/>
  <c r="U458" i="7"/>
  <c r="S458" i="7"/>
  <c r="S445" i="8"/>
  <c r="U445" i="8"/>
  <c r="S449" i="7"/>
  <c r="U449" i="7"/>
  <c r="CS305" i="1"/>
  <c r="R305" i="1" s="1"/>
  <c r="CZ304" i="1"/>
  <c r="Y304" i="1" s="1"/>
  <c r="CZ303" i="1"/>
  <c r="Y303" i="1" s="1"/>
  <c r="CS301" i="1"/>
  <c r="R301" i="1" s="1"/>
  <c r="CS299" i="1"/>
  <c r="R299" i="1" s="1"/>
  <c r="CS296" i="1"/>
  <c r="R296" i="1" s="1"/>
  <c r="W294" i="1"/>
  <c r="CT294" i="1"/>
  <c r="S294" i="1" s="1"/>
  <c r="S394" i="8"/>
  <c r="I399" i="8" s="1"/>
  <c r="H406" i="8" s="1"/>
  <c r="I396" i="8"/>
  <c r="R396" i="8" s="1"/>
  <c r="U394" i="8"/>
  <c r="I400" i="8" s="1"/>
  <c r="U398" i="7"/>
  <c r="H404" i="7" s="1"/>
  <c r="H400" i="7"/>
  <c r="R400" i="7" s="1"/>
  <c r="S398" i="7"/>
  <c r="H403" i="7" s="1"/>
  <c r="AB294" i="1"/>
  <c r="CT291" i="1"/>
  <c r="S291" i="1" s="1"/>
  <c r="I381" i="8"/>
  <c r="R381" i="8" s="1"/>
  <c r="H385" i="7"/>
  <c r="R385" i="7" s="1"/>
  <c r="D378" i="8"/>
  <c r="F377" i="8"/>
  <c r="E381" i="7"/>
  <c r="C382" i="7"/>
  <c r="U358" i="8"/>
  <c r="S358" i="8"/>
  <c r="U362" i="7"/>
  <c r="S362" i="7"/>
  <c r="AD286" i="1"/>
  <c r="CR286" i="1" s="1"/>
  <c r="Q286" i="1" s="1"/>
  <c r="AD283" i="1"/>
  <c r="CR283" i="1" s="1"/>
  <c r="Q283" i="1" s="1"/>
  <c r="CT282" i="1"/>
  <c r="S282" i="1" s="1"/>
  <c r="S348" i="8"/>
  <c r="I352" i="8" s="1"/>
  <c r="U348" i="8"/>
  <c r="I353" i="8" s="1"/>
  <c r="I349" i="8"/>
  <c r="R349" i="8" s="1"/>
  <c r="U352" i="7"/>
  <c r="H357" i="7" s="1"/>
  <c r="S352" i="7"/>
  <c r="H356" i="7" s="1"/>
  <c r="H353" i="7"/>
  <c r="R353" i="7" s="1"/>
  <c r="CT281" i="1"/>
  <c r="S281" i="1" s="1"/>
  <c r="U345" i="8"/>
  <c r="S345" i="8"/>
  <c r="U349" i="7"/>
  <c r="S349" i="7"/>
  <c r="CT279" i="1"/>
  <c r="S279" i="1" s="1"/>
  <c r="U342" i="8"/>
  <c r="S342" i="8"/>
  <c r="U346" i="7"/>
  <c r="S346" i="7"/>
  <c r="CT278" i="1"/>
  <c r="S278" i="1" s="1"/>
  <c r="U339" i="8"/>
  <c r="S339" i="8"/>
  <c r="U343" i="7"/>
  <c r="S343" i="7"/>
  <c r="M341" i="8"/>
  <c r="Q341" i="8" s="1"/>
  <c r="L345" i="7"/>
  <c r="Q345" i="7" s="1"/>
  <c r="CT276" i="1"/>
  <c r="S276" i="1" s="1"/>
  <c r="S335" i="8"/>
  <c r="U335" i="8"/>
  <c r="U339" i="7"/>
  <c r="S339" i="7"/>
  <c r="G227" i="1"/>
  <c r="AG314" i="8"/>
  <c r="A314" i="8"/>
  <c r="AG318" i="7"/>
  <c r="A318" i="7"/>
  <c r="I292" i="8"/>
  <c r="H296" i="7"/>
  <c r="S286" i="8"/>
  <c r="U286" i="8"/>
  <c r="U290" i="7"/>
  <c r="S290" i="7"/>
  <c r="CT185" i="1"/>
  <c r="S185" i="1" s="1"/>
  <c r="U270" i="8"/>
  <c r="S270" i="8"/>
  <c r="I271" i="8"/>
  <c r="R271" i="8" s="1"/>
  <c r="S274" i="7"/>
  <c r="H275" i="7"/>
  <c r="R275" i="7" s="1"/>
  <c r="U274" i="7"/>
  <c r="BC143" i="1"/>
  <c r="BC94" i="1" s="1"/>
  <c r="U255" i="8"/>
  <c r="S255" i="8"/>
  <c r="S259" i="7"/>
  <c r="U259" i="7"/>
  <c r="M254" i="8"/>
  <c r="Q254" i="8" s="1"/>
  <c r="L258" i="7"/>
  <c r="Q258" i="7" s="1"/>
  <c r="M251" i="8"/>
  <c r="Q251" i="8" s="1"/>
  <c r="L255" i="7"/>
  <c r="Q255" i="7" s="1"/>
  <c r="M248" i="8"/>
  <c r="Q248" i="8" s="1"/>
  <c r="L252" i="7"/>
  <c r="Q252" i="7" s="1"/>
  <c r="M245" i="8"/>
  <c r="Q245" i="8" s="1"/>
  <c r="L249" i="7"/>
  <c r="Q249" i="7" s="1"/>
  <c r="M242" i="8"/>
  <c r="Q242" i="8" s="1"/>
  <c r="L246" i="7"/>
  <c r="Q246" i="7" s="1"/>
  <c r="M239" i="8"/>
  <c r="Q239" i="8" s="1"/>
  <c r="M230" i="8"/>
  <c r="L234" i="7"/>
  <c r="L243" i="7"/>
  <c r="Q243" i="7" s="1"/>
  <c r="U216" i="8"/>
  <c r="S216" i="8"/>
  <c r="U220" i="7"/>
  <c r="S220" i="7"/>
  <c r="M212" i="8"/>
  <c r="Q212" i="8" s="1"/>
  <c r="L216" i="7"/>
  <c r="Q216" i="7" s="1"/>
  <c r="L192" i="8"/>
  <c r="K196" i="7"/>
  <c r="M190" i="8"/>
  <c r="Q190" i="8" s="1"/>
  <c r="L194" i="7"/>
  <c r="Q194" i="7" s="1"/>
  <c r="U185" i="8"/>
  <c r="S185" i="8"/>
  <c r="U189" i="7"/>
  <c r="S189" i="7"/>
  <c r="L183" i="8"/>
  <c r="K187" i="7"/>
  <c r="AB123" i="1"/>
  <c r="H181" i="8"/>
  <c r="W181" i="8" s="1"/>
  <c r="G185" i="7"/>
  <c r="W185" i="7" s="1"/>
  <c r="U167" i="8"/>
  <c r="I173" i="8" s="1"/>
  <c r="S167" i="8"/>
  <c r="I172" i="8" s="1"/>
  <c r="I168" i="8"/>
  <c r="R168" i="8" s="1"/>
  <c r="H172" i="7"/>
  <c r="R172" i="7" s="1"/>
  <c r="U171" i="7"/>
  <c r="H177" i="7" s="1"/>
  <c r="S171" i="7"/>
  <c r="H176" i="7" s="1"/>
  <c r="H166" i="8"/>
  <c r="I165" i="8"/>
  <c r="H169" i="7"/>
  <c r="G170" i="7"/>
  <c r="W170" i="7" s="1"/>
  <c r="CS120" i="1"/>
  <c r="R120" i="1" s="1"/>
  <c r="W119" i="1"/>
  <c r="S148" i="8"/>
  <c r="I153" i="8" s="1"/>
  <c r="I150" i="8"/>
  <c r="R150" i="8" s="1"/>
  <c r="U148" i="8"/>
  <c r="I154" i="8" s="1"/>
  <c r="H154" i="7"/>
  <c r="R154" i="7" s="1"/>
  <c r="U152" i="7"/>
  <c r="H158" i="7" s="1"/>
  <c r="S152" i="7"/>
  <c r="H157" i="7" s="1"/>
  <c r="U145" i="8"/>
  <c r="S145" i="8"/>
  <c r="U149" i="7"/>
  <c r="S149" i="7"/>
  <c r="AB116" i="1"/>
  <c r="V116" i="1"/>
  <c r="F129" i="8"/>
  <c r="D130" i="8"/>
  <c r="E133" i="7"/>
  <c r="C134" i="7"/>
  <c r="CS115" i="1"/>
  <c r="R115" i="1" s="1"/>
  <c r="U123" i="8"/>
  <c r="S123" i="8"/>
  <c r="U127" i="7"/>
  <c r="S127" i="7"/>
  <c r="M122" i="8"/>
  <c r="Q122" i="8" s="1"/>
  <c r="M116" i="8"/>
  <c r="L126" i="7"/>
  <c r="Q126" i="7" s="1"/>
  <c r="L120" i="7"/>
  <c r="AD113" i="1"/>
  <c r="I113" i="8"/>
  <c r="R113" i="8" s="1"/>
  <c r="H117" i="7"/>
  <c r="R117" i="7" s="1"/>
  <c r="M108" i="8"/>
  <c r="Q108" i="8" s="1"/>
  <c r="L112" i="7"/>
  <c r="Q112" i="7" s="1"/>
  <c r="I107" i="8"/>
  <c r="H111" i="7"/>
  <c r="L91" i="8"/>
  <c r="K95" i="7"/>
  <c r="I88" i="8"/>
  <c r="H89" i="8"/>
  <c r="G93" i="7"/>
  <c r="W93" i="7" s="1"/>
  <c r="H92" i="7"/>
  <c r="CT107" i="1"/>
  <c r="S107" i="1" s="1"/>
  <c r="CZ107" i="1" s="1"/>
  <c r="Y107" i="1" s="1"/>
  <c r="U84" i="8"/>
  <c r="S84" i="8"/>
  <c r="S88" i="7"/>
  <c r="U88" i="7"/>
  <c r="L79" i="8"/>
  <c r="K83" i="7"/>
  <c r="AB105" i="1"/>
  <c r="I76" i="8"/>
  <c r="H77" i="8"/>
  <c r="G81" i="7"/>
  <c r="W81" i="7" s="1"/>
  <c r="H80" i="7"/>
  <c r="AB102" i="1"/>
  <c r="H64" i="8"/>
  <c r="W64" i="8" s="1"/>
  <c r="I63" i="8"/>
  <c r="H67" i="7"/>
  <c r="G68" i="7"/>
  <c r="W68" i="7" s="1"/>
  <c r="AB101" i="1"/>
  <c r="AB100" i="1"/>
  <c r="H61" i="8"/>
  <c r="I60" i="8"/>
  <c r="H64" i="7"/>
  <c r="G65" i="7"/>
  <c r="AB99" i="1"/>
  <c r="I57" i="8"/>
  <c r="H58" i="8"/>
  <c r="H61" i="7"/>
  <c r="G62" i="7"/>
  <c r="O62" i="7" s="1"/>
  <c r="AB98" i="1"/>
  <c r="I54" i="8"/>
  <c r="H55" i="8"/>
  <c r="H58" i="7"/>
  <c r="G59" i="7"/>
  <c r="W59" i="7" s="1"/>
  <c r="AB97" i="1"/>
  <c r="H52" i="8"/>
  <c r="W52" i="8" s="1"/>
  <c r="G56" i="7"/>
  <c r="W56" i="7" s="1"/>
  <c r="CT96" i="1"/>
  <c r="S96" i="1" s="1"/>
  <c r="I40" i="8"/>
  <c r="R40" i="8" s="1"/>
  <c r="U39" i="8"/>
  <c r="I43" i="8" s="1"/>
  <c r="S39" i="8"/>
  <c r="I42" i="8" s="1"/>
  <c r="H44" i="7"/>
  <c r="R44" i="7" s="1"/>
  <c r="U43" i="7"/>
  <c r="H47" i="7" s="1"/>
  <c r="G52" i="7" s="1"/>
  <c r="S43" i="7"/>
  <c r="H46" i="7" s="1"/>
  <c r="AD72" i="1"/>
  <c r="CR72" i="1" s="1"/>
  <c r="Q72" i="1" s="1"/>
  <c r="CS72" i="1"/>
  <c r="R72" i="1" s="1"/>
  <c r="CS64" i="1"/>
  <c r="R64" i="1" s="1"/>
  <c r="CY64" i="1" s="1"/>
  <c r="X64" i="1" s="1"/>
  <c r="AD64" i="1"/>
  <c r="CR64" i="1" s="1"/>
  <c r="Q64" i="1" s="1"/>
  <c r="CP53" i="1"/>
  <c r="O53" i="1" s="1"/>
  <c r="DF227" i="3"/>
  <c r="DH227" i="3"/>
  <c r="DG173" i="3"/>
  <c r="DI173" i="3"/>
  <c r="DF173" i="3"/>
  <c r="DJ173" i="3" s="1"/>
  <c r="DH173" i="3"/>
  <c r="DF170" i="3"/>
  <c r="DH170" i="3"/>
  <c r="DI170" i="3"/>
  <c r="DF147" i="3"/>
  <c r="DJ147" i="3" s="1"/>
  <c r="DH147" i="3"/>
  <c r="DI147" i="3"/>
  <c r="DF131" i="3"/>
  <c r="DJ131" i="3" s="1"/>
  <c r="DH131" i="3"/>
  <c r="DF114" i="3"/>
  <c r="DJ114" i="3" s="1"/>
  <c r="DI114" i="3"/>
  <c r="DH114" i="3"/>
  <c r="DG108" i="3"/>
  <c r="DF108" i="3"/>
  <c r="DJ108" i="3" s="1"/>
  <c r="DH108" i="3"/>
  <c r="DI108" i="3"/>
  <c r="DF106" i="3"/>
  <c r="DJ106" i="3" s="1"/>
  <c r="DH106" i="3"/>
  <c r="DF103" i="3"/>
  <c r="DJ103" i="3" s="1"/>
  <c r="DI103" i="3"/>
  <c r="DH103" i="3"/>
  <c r="DF100" i="3"/>
  <c r="DJ100" i="3" s="1"/>
  <c r="DH100" i="3"/>
  <c r="DG96" i="3"/>
  <c r="DI96" i="3"/>
  <c r="DF96" i="3"/>
  <c r="DJ96" i="3" s="1"/>
  <c r="DH96" i="3"/>
  <c r="DF93" i="3"/>
  <c r="DJ93" i="3" s="1"/>
  <c r="DH93" i="3"/>
  <c r="DI93" i="3"/>
  <c r="DG88" i="3"/>
  <c r="DI88" i="3"/>
  <c r="DF88" i="3"/>
  <c r="DJ88" i="3" s="1"/>
  <c r="DH88" i="3"/>
  <c r="DG69" i="3"/>
  <c r="DI69" i="3"/>
  <c r="DF69" i="3"/>
  <c r="DJ69" i="3" s="1"/>
  <c r="DH69" i="3"/>
  <c r="DI62" i="3"/>
  <c r="DJ62" i="3" s="1"/>
  <c r="DH62" i="3"/>
  <c r="DF57" i="3"/>
  <c r="DH57" i="3"/>
  <c r="DF29" i="3"/>
  <c r="DJ29" i="3" s="1"/>
  <c r="DH29" i="3"/>
  <c r="DI29" i="3"/>
  <c r="DG23" i="3"/>
  <c r="DH23" i="3"/>
  <c r="DI23" i="3"/>
  <c r="DF23" i="3"/>
  <c r="DJ23" i="3" s="1"/>
  <c r="G22" i="1"/>
  <c r="AG492" i="8"/>
  <c r="A492" i="8"/>
  <c r="H456" i="8"/>
  <c r="W456" i="8" s="1"/>
  <c r="I455" i="8"/>
  <c r="H459" i="7"/>
  <c r="G460" i="7"/>
  <c r="W460" i="7" s="1"/>
  <c r="CR306" i="1"/>
  <c r="Q306" i="1" s="1"/>
  <c r="CP306" i="1" s="1"/>
  <c r="O306" i="1" s="1"/>
  <c r="CP303" i="1"/>
  <c r="O303" i="1" s="1"/>
  <c r="GM303" i="1" s="1"/>
  <c r="GN303" i="1" s="1"/>
  <c r="M420" i="8"/>
  <c r="M425" i="8"/>
  <c r="Q425" i="8" s="1"/>
  <c r="L424" i="7"/>
  <c r="L429" i="7"/>
  <c r="Q429" i="7" s="1"/>
  <c r="AB321" i="1"/>
  <c r="S467" i="8"/>
  <c r="U467" i="8"/>
  <c r="I468" i="8"/>
  <c r="R468" i="8" s="1"/>
  <c r="H472" i="7"/>
  <c r="R472" i="7" s="1"/>
  <c r="U471" i="7"/>
  <c r="S471" i="7"/>
  <c r="CS319" i="1"/>
  <c r="R319" i="1" s="1"/>
  <c r="AB319" i="1"/>
  <c r="CS317" i="1"/>
  <c r="R317" i="1" s="1"/>
  <c r="CS315" i="1"/>
  <c r="R315" i="1" s="1"/>
  <c r="AB315" i="1"/>
  <c r="L458" i="8"/>
  <c r="K462" i="7"/>
  <c r="V454" i="8"/>
  <c r="V458" i="7"/>
  <c r="CT309" i="1"/>
  <c r="S309" i="1" s="1"/>
  <c r="AB309" i="1"/>
  <c r="CT308" i="1"/>
  <c r="S308" i="1" s="1"/>
  <c r="CY308" i="1" s="1"/>
  <c r="X308" i="1" s="1"/>
  <c r="M450" i="8"/>
  <c r="Q450" i="8" s="1"/>
  <c r="L454" i="7"/>
  <c r="Q454" i="7" s="1"/>
  <c r="I449" i="8"/>
  <c r="H453" i="7"/>
  <c r="I431" i="8"/>
  <c r="R431" i="8" s="1"/>
  <c r="U429" i="8"/>
  <c r="I435" i="8" s="1"/>
  <c r="S429" i="8"/>
  <c r="I434" i="8" s="1"/>
  <c r="H444" i="8" s="1"/>
  <c r="O444" i="8" s="1"/>
  <c r="U433" i="7"/>
  <c r="H439" i="7" s="1"/>
  <c r="S433" i="7"/>
  <c r="H438" i="7" s="1"/>
  <c r="H435" i="7"/>
  <c r="R435" i="7" s="1"/>
  <c r="F429" i="8"/>
  <c r="D430" i="8"/>
  <c r="C434" i="7"/>
  <c r="E433" i="7"/>
  <c r="CP301" i="1"/>
  <c r="O301" i="1" s="1"/>
  <c r="M428" i="8"/>
  <c r="Q428" i="8" s="1"/>
  <c r="L432" i="7"/>
  <c r="Q432" i="7" s="1"/>
  <c r="CQ298" i="1"/>
  <c r="P298" i="1" s="1"/>
  <c r="I427" i="8"/>
  <c r="H428" i="8"/>
  <c r="H431" i="7"/>
  <c r="G432" i="7"/>
  <c r="W432" i="7" s="1"/>
  <c r="CT297" i="1"/>
  <c r="S297" i="1" s="1"/>
  <c r="I415" i="8"/>
  <c r="R415" i="8" s="1"/>
  <c r="U413" i="8"/>
  <c r="I419" i="8" s="1"/>
  <c r="S413" i="8"/>
  <c r="I418" i="8" s="1"/>
  <c r="S417" i="7"/>
  <c r="H422" i="7" s="1"/>
  <c r="H419" i="7"/>
  <c r="R419" i="7" s="1"/>
  <c r="U417" i="7"/>
  <c r="H423" i="7" s="1"/>
  <c r="D414" i="8"/>
  <c r="F413" i="8"/>
  <c r="C418" i="7"/>
  <c r="E417" i="7"/>
  <c r="L411" i="8"/>
  <c r="K415" i="7"/>
  <c r="H412" i="8"/>
  <c r="I411" i="8"/>
  <c r="H415" i="7"/>
  <c r="G416" i="7"/>
  <c r="W416" i="7" s="1"/>
  <c r="I398" i="8"/>
  <c r="R398" i="8" s="1"/>
  <c r="H402" i="7"/>
  <c r="R402" i="7" s="1"/>
  <c r="M393" i="8"/>
  <c r="Q393" i="8" s="1"/>
  <c r="L397" i="7"/>
  <c r="Q397" i="7" s="1"/>
  <c r="H393" i="8"/>
  <c r="W393" i="8" s="1"/>
  <c r="I392" i="8"/>
  <c r="G397" i="7"/>
  <c r="W397" i="7" s="1"/>
  <c r="H396" i="7"/>
  <c r="AD291" i="1"/>
  <c r="CT289" i="1"/>
  <c r="S289" i="1" s="1"/>
  <c r="I375" i="8"/>
  <c r="H379" i="7"/>
  <c r="CT288" i="1"/>
  <c r="S288" i="1" s="1"/>
  <c r="M373" i="8"/>
  <c r="Q373" i="8" s="1"/>
  <c r="M366" i="8"/>
  <c r="L377" i="7"/>
  <c r="Q377" i="7" s="1"/>
  <c r="L370" i="7"/>
  <c r="CS282" i="1"/>
  <c r="R282" i="1" s="1"/>
  <c r="I351" i="8"/>
  <c r="R351" i="8" s="1"/>
  <c r="H355" i="7"/>
  <c r="R355" i="7" s="1"/>
  <c r="I337" i="8"/>
  <c r="R337" i="8" s="1"/>
  <c r="H341" i="7"/>
  <c r="R341" i="7" s="1"/>
  <c r="CT231" i="1"/>
  <c r="S231" i="1" s="1"/>
  <c r="I302" i="8"/>
  <c r="R302" i="8" s="1"/>
  <c r="U300" i="8"/>
  <c r="I306" i="8" s="1"/>
  <c r="S300" i="8"/>
  <c r="I305" i="8" s="1"/>
  <c r="U304" i="7"/>
  <c r="H310" i="7" s="1"/>
  <c r="S304" i="7"/>
  <c r="H309" i="7" s="1"/>
  <c r="H306" i="7"/>
  <c r="R306" i="7" s="1"/>
  <c r="CS230" i="1"/>
  <c r="R230" i="1" s="1"/>
  <c r="AE233" i="1" s="1"/>
  <c r="I288" i="8"/>
  <c r="R288" i="8" s="1"/>
  <c r="H292" i="7"/>
  <c r="R292" i="7" s="1"/>
  <c r="AL187" i="1"/>
  <c r="V270" i="8"/>
  <c r="V274" i="7"/>
  <c r="G94" i="1"/>
  <c r="A259" i="8"/>
  <c r="AG259" i="8"/>
  <c r="AG263" i="7"/>
  <c r="A263" i="7"/>
  <c r="CQ140" i="1"/>
  <c r="P140" i="1" s="1"/>
  <c r="I253" i="8"/>
  <c r="H257" i="7"/>
  <c r="H254" i="8"/>
  <c r="O254" i="8" s="1"/>
  <c r="G258" i="7"/>
  <c r="O258" i="7" s="1"/>
  <c r="CQ139" i="1"/>
  <c r="P139" i="1" s="1"/>
  <c r="I250" i="8"/>
  <c r="H251" i="8"/>
  <c r="G255" i="7"/>
  <c r="W255" i="7" s="1"/>
  <c r="H254" i="7"/>
  <c r="CQ138" i="1"/>
  <c r="P138" i="1" s="1"/>
  <c r="I247" i="8"/>
  <c r="H248" i="8"/>
  <c r="W248" i="8" s="1"/>
  <c r="H251" i="7"/>
  <c r="G252" i="7"/>
  <c r="W252" i="7" s="1"/>
  <c r="CQ137" i="1"/>
  <c r="P137" i="1" s="1"/>
  <c r="I244" i="8"/>
  <c r="H245" i="8"/>
  <c r="G249" i="7"/>
  <c r="W249" i="7" s="1"/>
  <c r="H248" i="7"/>
  <c r="CQ136" i="1"/>
  <c r="P136" i="1" s="1"/>
  <c r="I241" i="8"/>
  <c r="H242" i="8"/>
  <c r="O242" i="8" s="1"/>
  <c r="G246" i="7"/>
  <c r="O246" i="7" s="1"/>
  <c r="H245" i="7"/>
  <c r="L226" i="8"/>
  <c r="K230" i="7"/>
  <c r="CQ135" i="1"/>
  <c r="P135" i="1" s="1"/>
  <c r="I227" i="8"/>
  <c r="H231" i="7"/>
  <c r="I223" i="8"/>
  <c r="H227" i="7"/>
  <c r="M221" i="8"/>
  <c r="Q221" i="8" s="1"/>
  <c r="L225" i="7"/>
  <c r="Q225" i="7" s="1"/>
  <c r="I220" i="8"/>
  <c r="H224" i="7"/>
  <c r="U213" i="8"/>
  <c r="S213" i="8"/>
  <c r="S217" i="7"/>
  <c r="U217" i="7"/>
  <c r="I211" i="8"/>
  <c r="H215" i="7"/>
  <c r="S194" i="8"/>
  <c r="I199" i="8" s="1"/>
  <c r="I196" i="8"/>
  <c r="R196" i="8" s="1"/>
  <c r="U194" i="8"/>
  <c r="I200" i="8" s="1"/>
  <c r="U198" i="7"/>
  <c r="H204" i="7" s="1"/>
  <c r="S198" i="7"/>
  <c r="H203" i="7" s="1"/>
  <c r="H200" i="7"/>
  <c r="R200" i="7" s="1"/>
  <c r="D195" i="8"/>
  <c r="F194" i="8"/>
  <c r="E198" i="7"/>
  <c r="C199" i="7"/>
  <c r="U191" i="8"/>
  <c r="S191" i="8"/>
  <c r="U195" i="7"/>
  <c r="S195" i="7"/>
  <c r="I189" i="8"/>
  <c r="H190" i="8"/>
  <c r="H193" i="7"/>
  <c r="G194" i="7"/>
  <c r="W194" i="7" s="1"/>
  <c r="U182" i="8"/>
  <c r="S182" i="8"/>
  <c r="U186" i="7"/>
  <c r="S186" i="7"/>
  <c r="CQ123" i="1"/>
  <c r="P123" i="1" s="1"/>
  <c r="AD122" i="1"/>
  <c r="I170" i="8"/>
  <c r="R170" i="8" s="1"/>
  <c r="H174" i="7"/>
  <c r="R174" i="7" s="1"/>
  <c r="S161" i="8"/>
  <c r="U161" i="8"/>
  <c r="U165" i="7"/>
  <c r="S165" i="7"/>
  <c r="V119" i="1"/>
  <c r="AD119" i="1"/>
  <c r="H160" i="8" s="1"/>
  <c r="I152" i="8"/>
  <c r="R152" i="8" s="1"/>
  <c r="H156" i="7"/>
  <c r="R156" i="7" s="1"/>
  <c r="U142" i="8"/>
  <c r="S142" i="8"/>
  <c r="U146" i="7"/>
  <c r="S146" i="7"/>
  <c r="T116" i="1"/>
  <c r="U126" i="8"/>
  <c r="S126" i="8"/>
  <c r="U130" i="7"/>
  <c r="S130" i="7"/>
  <c r="F109" i="8"/>
  <c r="D110" i="8"/>
  <c r="E113" i="7"/>
  <c r="C114" i="7"/>
  <c r="U93" i="8"/>
  <c r="I97" i="8" s="1"/>
  <c r="S93" i="8"/>
  <c r="I96" i="8" s="1"/>
  <c r="I94" i="8"/>
  <c r="R94" i="8" s="1"/>
  <c r="H98" i="7"/>
  <c r="R98" i="7" s="1"/>
  <c r="U97" i="7"/>
  <c r="H101" i="7" s="1"/>
  <c r="S97" i="7"/>
  <c r="H100" i="7" s="1"/>
  <c r="U90" i="8"/>
  <c r="S90" i="8"/>
  <c r="U94" i="7"/>
  <c r="S94" i="7"/>
  <c r="CQ108" i="1"/>
  <c r="P108" i="1" s="1"/>
  <c r="CS106" i="1"/>
  <c r="R106" i="1" s="1"/>
  <c r="I82" i="8"/>
  <c r="H83" i="8"/>
  <c r="H86" i="7"/>
  <c r="G87" i="7"/>
  <c r="CT105" i="1"/>
  <c r="S105" i="1" s="1"/>
  <c r="CP105" i="1" s="1"/>
  <c r="O105" i="1" s="1"/>
  <c r="U78" i="8"/>
  <c r="S78" i="8"/>
  <c r="U82" i="7"/>
  <c r="S82" i="7"/>
  <c r="CQ104" i="1"/>
  <c r="P104" i="1" s="1"/>
  <c r="CT103" i="1"/>
  <c r="S103" i="1" s="1"/>
  <c r="I66" i="8"/>
  <c r="R66" i="8" s="1"/>
  <c r="S65" i="8"/>
  <c r="I69" i="8" s="1"/>
  <c r="H74" i="8" s="1"/>
  <c r="U65" i="8"/>
  <c r="I70" i="8" s="1"/>
  <c r="U69" i="7"/>
  <c r="H74" i="7" s="1"/>
  <c r="S69" i="7"/>
  <c r="H73" i="7" s="1"/>
  <c r="H70" i="7"/>
  <c r="R70" i="7" s="1"/>
  <c r="U62" i="8"/>
  <c r="S62" i="8"/>
  <c r="U66" i="7"/>
  <c r="S66" i="7"/>
  <c r="U59" i="8"/>
  <c r="S59" i="8"/>
  <c r="U63" i="7"/>
  <c r="S63" i="7"/>
  <c r="U56" i="8"/>
  <c r="S56" i="8"/>
  <c r="U60" i="7"/>
  <c r="S60" i="7"/>
  <c r="U53" i="8"/>
  <c r="S53" i="8"/>
  <c r="U57" i="7"/>
  <c r="S57" i="7"/>
  <c r="U49" i="8"/>
  <c r="S49" i="8"/>
  <c r="U53" i="7"/>
  <c r="S53" i="7"/>
  <c r="CY74" i="1"/>
  <c r="X74" i="1" s="1"/>
  <c r="AD73" i="1"/>
  <c r="CR73" i="1" s="1"/>
  <c r="Q73" i="1" s="1"/>
  <c r="CS73" i="1"/>
  <c r="R73" i="1" s="1"/>
  <c r="AD61" i="1"/>
  <c r="AB61" i="1" s="1"/>
  <c r="CS61" i="1"/>
  <c r="R61" i="1" s="1"/>
  <c r="AD59" i="1"/>
  <c r="CS59" i="1"/>
  <c r="R59" i="1" s="1"/>
  <c r="CS55" i="1"/>
  <c r="R55" i="1" s="1"/>
  <c r="CY55" i="1" s="1"/>
  <c r="X55" i="1" s="1"/>
  <c r="AD55" i="1"/>
  <c r="CR55" i="1" s="1"/>
  <c r="Q55" i="1" s="1"/>
  <c r="CY53" i="1"/>
  <c r="X53" i="1" s="1"/>
  <c r="AB52" i="1"/>
  <c r="AB51" i="1"/>
  <c r="DF244" i="3"/>
  <c r="DI244" i="3"/>
  <c r="DG244" i="3"/>
  <c r="DJ244" i="3" s="1"/>
  <c r="DH244" i="3"/>
  <c r="DF94" i="3"/>
  <c r="DJ94" i="3" s="1"/>
  <c r="DH94" i="3"/>
  <c r="DG79" i="3"/>
  <c r="DI79" i="3"/>
  <c r="DF79" i="3"/>
  <c r="DJ79" i="3" s="1"/>
  <c r="DH79" i="3"/>
  <c r="DG60" i="3"/>
  <c r="DH60" i="3"/>
  <c r="DI60" i="3"/>
  <c r="G18" i="1"/>
  <c r="AG502" i="8"/>
  <c r="A502" i="8"/>
  <c r="G26" i="1"/>
  <c r="AG482" i="8"/>
  <c r="A482" i="8"/>
  <c r="AG486" i="7"/>
  <c r="A486" i="7"/>
  <c r="M466" i="8"/>
  <c r="Q466" i="8" s="1"/>
  <c r="M465" i="8"/>
  <c r="L470" i="7"/>
  <c r="Q470" i="7" s="1"/>
  <c r="L469" i="7"/>
  <c r="M462" i="8"/>
  <c r="Q462" i="8" s="1"/>
  <c r="L466" i="7"/>
  <c r="Q466" i="7" s="1"/>
  <c r="CQ318" i="1"/>
  <c r="P318" i="1" s="1"/>
  <c r="I461" i="8"/>
  <c r="H462" i="8"/>
  <c r="H465" i="7"/>
  <c r="G466" i="7"/>
  <c r="O466" i="7" s="1"/>
  <c r="CP314" i="1"/>
  <c r="O314" i="1" s="1"/>
  <c r="AB313" i="1"/>
  <c r="U457" i="8"/>
  <c r="S457" i="8"/>
  <c r="U461" i="7"/>
  <c r="S461" i="7"/>
  <c r="AB310" i="1"/>
  <c r="L452" i="8"/>
  <c r="K456" i="7"/>
  <c r="H453" i="8"/>
  <c r="I452" i="8"/>
  <c r="G457" i="7"/>
  <c r="W457" i="7" s="1"/>
  <c r="H456" i="7"/>
  <c r="L449" i="8"/>
  <c r="K453" i="7"/>
  <c r="V445" i="8"/>
  <c r="V449" i="7"/>
  <c r="M447" i="8"/>
  <c r="Q447" i="8" s="1"/>
  <c r="L451" i="7"/>
  <c r="Q451" i="7" s="1"/>
  <c r="I446" i="8"/>
  <c r="H450" i="7"/>
  <c r="L431" i="8"/>
  <c r="K435" i="7"/>
  <c r="CS306" i="1"/>
  <c r="R306" i="1" s="1"/>
  <c r="I433" i="8"/>
  <c r="R433" i="8" s="1"/>
  <c r="H437" i="7"/>
  <c r="R437" i="7" s="1"/>
  <c r="AD297" i="1"/>
  <c r="I417" i="8"/>
  <c r="R417" i="8" s="1"/>
  <c r="H421" i="7"/>
  <c r="R421" i="7" s="1"/>
  <c r="AB296" i="1"/>
  <c r="S410" i="8"/>
  <c r="U410" i="8"/>
  <c r="U414" i="7"/>
  <c r="S414" i="7"/>
  <c r="L408" i="8"/>
  <c r="K412" i="7"/>
  <c r="H409" i="8"/>
  <c r="I408" i="8"/>
  <c r="H412" i="7"/>
  <c r="G413" i="7"/>
  <c r="CR294" i="1"/>
  <c r="Q294" i="1" s="1"/>
  <c r="I397" i="8"/>
  <c r="H401" i="7"/>
  <c r="CT292" i="1"/>
  <c r="S292" i="1" s="1"/>
  <c r="CY292" i="1" s="1"/>
  <c r="X292" i="1" s="1"/>
  <c r="CR282" i="1"/>
  <c r="Q282" i="1" s="1"/>
  <c r="I350" i="8"/>
  <c r="H354" i="7"/>
  <c r="I346" i="8"/>
  <c r="H350" i="7"/>
  <c r="M344" i="8"/>
  <c r="Q344" i="8" s="1"/>
  <c r="M472" i="8" s="1"/>
  <c r="L348" i="7"/>
  <c r="Q348" i="7" s="1"/>
  <c r="I343" i="8"/>
  <c r="H347" i="7"/>
  <c r="I340" i="8"/>
  <c r="H344" i="7"/>
  <c r="M338" i="8"/>
  <c r="Q338" i="8" s="1"/>
  <c r="L342" i="7"/>
  <c r="Q342" i="7" s="1"/>
  <c r="H338" i="8"/>
  <c r="CT275" i="1"/>
  <c r="S275" i="1" s="1"/>
  <c r="AF323" i="1" s="1"/>
  <c r="I326" i="8"/>
  <c r="R326" i="8" s="1"/>
  <c r="U325" i="8"/>
  <c r="I329" i="8" s="1"/>
  <c r="S325" i="8"/>
  <c r="I328" i="8" s="1"/>
  <c r="S329" i="7"/>
  <c r="H332" i="7" s="1"/>
  <c r="H330" i="7"/>
  <c r="R330" i="7" s="1"/>
  <c r="U329" i="7"/>
  <c r="H333" i="7" s="1"/>
  <c r="CS231" i="1"/>
  <c r="R231" i="1" s="1"/>
  <c r="I304" i="8"/>
  <c r="R304" i="8" s="1"/>
  <c r="H308" i="7"/>
  <c r="R308" i="7" s="1"/>
  <c r="F300" i="8"/>
  <c r="D301" i="8"/>
  <c r="C305" i="7"/>
  <c r="E304" i="7"/>
  <c r="BY233" i="1"/>
  <c r="CI233" i="1" s="1"/>
  <c r="CJ233" i="1"/>
  <c r="CT229" i="1"/>
  <c r="S229" i="1" s="1"/>
  <c r="CY229" i="1" s="1"/>
  <c r="X229" i="1" s="1"/>
  <c r="AH233" i="1"/>
  <c r="AH227" i="1" s="1"/>
  <c r="M289" i="8"/>
  <c r="Q289" i="8" s="1"/>
  <c r="M314" i="8" s="1"/>
  <c r="L293" i="7"/>
  <c r="Q293" i="7" s="1"/>
  <c r="AD229" i="1"/>
  <c r="H289" i="8" s="1"/>
  <c r="G183" i="1"/>
  <c r="AG275" i="8"/>
  <c r="A275" i="8"/>
  <c r="AG279" i="7"/>
  <c r="A279" i="7"/>
  <c r="AK187" i="1"/>
  <c r="X187" i="1" s="1"/>
  <c r="F213" i="1" s="1"/>
  <c r="F219" i="1" s="1"/>
  <c r="T270" i="8"/>
  <c r="T274" i="7"/>
  <c r="AJ143" i="1"/>
  <c r="L223" i="8"/>
  <c r="K227" i="7"/>
  <c r="I217" i="8"/>
  <c r="G222" i="7"/>
  <c r="H221" i="7"/>
  <c r="M215" i="8"/>
  <c r="Q215" i="8" s="1"/>
  <c r="L219" i="7"/>
  <c r="Q219" i="7" s="1"/>
  <c r="M209" i="8"/>
  <c r="Q209" i="8" s="1"/>
  <c r="M201" i="8"/>
  <c r="L205" i="7"/>
  <c r="L213" i="7"/>
  <c r="Q213" i="7" s="1"/>
  <c r="I198" i="8"/>
  <c r="R198" i="8" s="1"/>
  <c r="H202" i="7"/>
  <c r="R202" i="7" s="1"/>
  <c r="M193" i="8"/>
  <c r="Q193" i="8" s="1"/>
  <c r="L197" i="7"/>
  <c r="Q197" i="7" s="1"/>
  <c r="L189" i="8"/>
  <c r="K193" i="7"/>
  <c r="I186" i="8"/>
  <c r="H187" i="8"/>
  <c r="O187" i="8" s="1"/>
  <c r="G191" i="7"/>
  <c r="O191" i="7" s="1"/>
  <c r="H190" i="7"/>
  <c r="M184" i="8"/>
  <c r="Q184" i="8" s="1"/>
  <c r="L188" i="7"/>
  <c r="Q188" i="7" s="1"/>
  <c r="U178" i="8"/>
  <c r="S178" i="8"/>
  <c r="U182" i="7"/>
  <c r="S182" i="7"/>
  <c r="L168" i="8"/>
  <c r="K172" i="7"/>
  <c r="I171" i="8"/>
  <c r="H175" i="7"/>
  <c r="U164" i="8"/>
  <c r="S164" i="8"/>
  <c r="U168" i="7"/>
  <c r="S168" i="7"/>
  <c r="M163" i="8"/>
  <c r="Q163" i="8" s="1"/>
  <c r="L167" i="7"/>
  <c r="Q167" i="7" s="1"/>
  <c r="L486" i="7" s="1"/>
  <c r="D149" i="8"/>
  <c r="F148" i="8"/>
  <c r="E152" i="7"/>
  <c r="C153" i="7"/>
  <c r="AB118" i="1"/>
  <c r="I146" i="8"/>
  <c r="H147" i="8"/>
  <c r="W147" i="8" s="1"/>
  <c r="G151" i="7"/>
  <c r="W151" i="7" s="1"/>
  <c r="H150" i="7"/>
  <c r="M144" i="8"/>
  <c r="Q144" i="8" s="1"/>
  <c r="L148" i="7"/>
  <c r="Q148" i="7" s="1"/>
  <c r="I131" i="8"/>
  <c r="R131" i="8" s="1"/>
  <c r="U129" i="8"/>
  <c r="I135" i="8" s="1"/>
  <c r="S129" i="8"/>
  <c r="I134" i="8" s="1"/>
  <c r="H141" i="8" s="1"/>
  <c r="U133" i="7"/>
  <c r="H139" i="7" s="1"/>
  <c r="S133" i="7"/>
  <c r="H138" i="7" s="1"/>
  <c r="G145" i="7" s="1"/>
  <c r="H135" i="7"/>
  <c r="R135" i="7" s="1"/>
  <c r="M136" i="8"/>
  <c r="M141" i="8"/>
  <c r="Q141" i="8" s="1"/>
  <c r="L140" i="7"/>
  <c r="L145" i="7"/>
  <c r="Q145" i="7" s="1"/>
  <c r="M128" i="8"/>
  <c r="Q128" i="8" s="1"/>
  <c r="M492" i="8" s="1"/>
  <c r="L132" i="7"/>
  <c r="Q132" i="7" s="1"/>
  <c r="I124" i="8"/>
  <c r="H125" i="8"/>
  <c r="O125" i="8" s="1"/>
  <c r="G129" i="7"/>
  <c r="W129" i="7" s="1"/>
  <c r="H128" i="7"/>
  <c r="L111" i="8"/>
  <c r="K115" i="7"/>
  <c r="U106" i="8"/>
  <c r="S106" i="8"/>
  <c r="S110" i="7"/>
  <c r="U110" i="7"/>
  <c r="S87" i="8"/>
  <c r="U87" i="8"/>
  <c r="U91" i="7"/>
  <c r="S91" i="7"/>
  <c r="I85" i="8"/>
  <c r="H86" i="8"/>
  <c r="W86" i="8" s="1"/>
  <c r="H89" i="7"/>
  <c r="G90" i="7"/>
  <c r="L82" i="8"/>
  <c r="K86" i="7"/>
  <c r="M83" i="8"/>
  <c r="Q83" i="8" s="1"/>
  <c r="L87" i="7"/>
  <c r="Q87" i="7" s="1"/>
  <c r="CT104" i="1"/>
  <c r="S104" i="1" s="1"/>
  <c r="CZ104" i="1" s="1"/>
  <c r="Y104" i="1" s="1"/>
  <c r="U75" i="8"/>
  <c r="S75" i="8"/>
  <c r="U79" i="7"/>
  <c r="S79" i="7"/>
  <c r="AD103" i="1"/>
  <c r="I68" i="8"/>
  <c r="R68" i="8" s="1"/>
  <c r="H72" i="7"/>
  <c r="R72" i="7" s="1"/>
  <c r="CZ102" i="1"/>
  <c r="Y102" i="1" s="1"/>
  <c r="CP102" i="1"/>
  <c r="O102" i="1" s="1"/>
  <c r="L63" i="8"/>
  <c r="K67" i="7"/>
  <c r="L60" i="8"/>
  <c r="K64" i="7"/>
  <c r="CP99" i="1"/>
  <c r="O99" i="1" s="1"/>
  <c r="L57" i="8"/>
  <c r="K61" i="7"/>
  <c r="CP98" i="1"/>
  <c r="O98" i="1" s="1"/>
  <c r="K58" i="7"/>
  <c r="L54" i="8"/>
  <c r="I51" i="8"/>
  <c r="R51" i="8" s="1"/>
  <c r="H55" i="7"/>
  <c r="R55" i="7" s="1"/>
  <c r="M48" i="8"/>
  <c r="Q48" i="8" s="1"/>
  <c r="M482" i="8" s="1"/>
  <c r="M44" i="8"/>
  <c r="L52" i="7"/>
  <c r="Q52" i="7" s="1"/>
  <c r="L48" i="7"/>
  <c r="CR96" i="1"/>
  <c r="Q96" i="1" s="1"/>
  <c r="I41" i="8"/>
  <c r="H45" i="7"/>
  <c r="CZ62" i="1"/>
  <c r="Y62" i="1" s="1"/>
  <c r="AD60" i="1"/>
  <c r="CS60" i="1"/>
  <c r="R60" i="1" s="1"/>
  <c r="CS36" i="1"/>
  <c r="R36" i="1" s="1"/>
  <c r="CZ36" i="1" s="1"/>
  <c r="Y36" i="1" s="1"/>
  <c r="AD36" i="1"/>
  <c r="CR36" i="1" s="1"/>
  <c r="Q36" i="1" s="1"/>
  <c r="DH224" i="3"/>
  <c r="DI224" i="3"/>
  <c r="DF130" i="3"/>
  <c r="DJ130" i="3" s="1"/>
  <c r="DI130" i="3"/>
  <c r="DH130" i="3"/>
  <c r="DF118" i="3"/>
  <c r="DJ118" i="3" s="1"/>
  <c r="DI118" i="3"/>
  <c r="DH118" i="3"/>
  <c r="DF115" i="3"/>
  <c r="DJ115" i="3" s="1"/>
  <c r="DH115" i="3"/>
  <c r="DF109" i="3"/>
  <c r="DJ109" i="3" s="1"/>
  <c r="DH109" i="3"/>
  <c r="DI109" i="3"/>
  <c r="DF99" i="3"/>
  <c r="DJ99" i="3" s="1"/>
  <c r="DI99" i="3"/>
  <c r="DH99" i="3"/>
  <c r="DH89" i="3"/>
  <c r="DI89" i="3"/>
  <c r="DF50" i="3"/>
  <c r="DJ50" i="3" s="1"/>
  <c r="DH50" i="3"/>
  <c r="CY65" i="1"/>
  <c r="X65" i="1" s="1"/>
  <c r="CY63" i="1"/>
  <c r="X63" i="1" s="1"/>
  <c r="AD58" i="1"/>
  <c r="CR58" i="1" s="1"/>
  <c r="Q58" i="1" s="1"/>
  <c r="CY57" i="1"/>
  <c r="X57" i="1" s="1"/>
  <c r="AB56" i="1"/>
  <c r="AB54" i="1"/>
  <c r="AD52" i="1"/>
  <c r="CR52" i="1" s="1"/>
  <c r="Q52" i="1" s="1"/>
  <c r="AD49" i="1"/>
  <c r="CR49" i="1" s="1"/>
  <c r="Q49" i="1" s="1"/>
  <c r="CP49" i="1" s="1"/>
  <c r="O49" i="1" s="1"/>
  <c r="CS47" i="1"/>
  <c r="R47" i="1" s="1"/>
  <c r="CZ40" i="1"/>
  <c r="Y40" i="1" s="1"/>
  <c r="CP36" i="1"/>
  <c r="O36" i="1" s="1"/>
  <c r="AB31" i="1"/>
  <c r="DH311" i="3"/>
  <c r="I441" i="8"/>
  <c r="L441" i="8"/>
  <c r="F441" i="8"/>
  <c r="E445" i="7"/>
  <c r="K445" i="7"/>
  <c r="H445" i="7"/>
  <c r="L438" i="8"/>
  <c r="I438" i="8"/>
  <c r="F438" i="8"/>
  <c r="H442" i="7"/>
  <c r="K442" i="7"/>
  <c r="E442" i="7"/>
  <c r="DG285" i="3"/>
  <c r="DJ285" i="3" s="1"/>
  <c r="F423" i="8"/>
  <c r="L423" i="8"/>
  <c r="I423" i="8"/>
  <c r="H427" i="7"/>
  <c r="E427" i="7"/>
  <c r="K427" i="7"/>
  <c r="F388" i="8"/>
  <c r="I388" i="8"/>
  <c r="L388" i="8"/>
  <c r="H392" i="7"/>
  <c r="K392" i="7"/>
  <c r="E392" i="7"/>
  <c r="F372" i="8"/>
  <c r="L372" i="8"/>
  <c r="I372" i="8"/>
  <c r="K376" i="7"/>
  <c r="H376" i="7"/>
  <c r="E376" i="7"/>
  <c r="DH253" i="3"/>
  <c r="I368" i="8"/>
  <c r="F368" i="8"/>
  <c r="L368" i="8"/>
  <c r="K372" i="7"/>
  <c r="H372" i="7"/>
  <c r="E372" i="7"/>
  <c r="CW244" i="3"/>
  <c r="F310" i="8"/>
  <c r="I310" i="8"/>
  <c r="E314" i="7"/>
  <c r="K314" i="7"/>
  <c r="L310" i="8"/>
  <c r="H314" i="7"/>
  <c r="L297" i="8"/>
  <c r="I297" i="8"/>
  <c r="F297" i="8"/>
  <c r="K301" i="7"/>
  <c r="H301" i="7"/>
  <c r="E301" i="7"/>
  <c r="DG228" i="3"/>
  <c r="F237" i="8"/>
  <c r="L237" i="8"/>
  <c r="I237" i="8"/>
  <c r="H241" i="7"/>
  <c r="E241" i="7"/>
  <c r="K241" i="7"/>
  <c r="CX221" i="3"/>
  <c r="I235" i="8"/>
  <c r="F235" i="8"/>
  <c r="E239" i="7"/>
  <c r="L235" i="8"/>
  <c r="K239" i="7"/>
  <c r="H239" i="7"/>
  <c r="CX220" i="3"/>
  <c r="DG220" i="3" s="1"/>
  <c r="F234" i="8"/>
  <c r="L234" i="8"/>
  <c r="I234" i="8"/>
  <c r="K238" i="7"/>
  <c r="E238" i="7"/>
  <c r="H238" i="7"/>
  <c r="DH219" i="3"/>
  <c r="F233" i="8"/>
  <c r="L233" i="8"/>
  <c r="I233" i="8"/>
  <c r="H237" i="7"/>
  <c r="K237" i="7"/>
  <c r="E237" i="7"/>
  <c r="L205" i="8"/>
  <c r="I205" i="8"/>
  <c r="F205" i="8"/>
  <c r="H209" i="7"/>
  <c r="E209" i="7"/>
  <c r="K209" i="7"/>
  <c r="CX205" i="3"/>
  <c r="CX204" i="3"/>
  <c r="F157" i="8"/>
  <c r="L157" i="8"/>
  <c r="I157" i="8"/>
  <c r="E161" i="7"/>
  <c r="K161" i="7"/>
  <c r="H161" i="7"/>
  <c r="L140" i="8"/>
  <c r="I140" i="8"/>
  <c r="F140" i="8"/>
  <c r="H144" i="7"/>
  <c r="E144" i="7"/>
  <c r="K144" i="7"/>
  <c r="F104" i="8"/>
  <c r="L104" i="8"/>
  <c r="I104" i="8"/>
  <c r="K108" i="7"/>
  <c r="H108" i="7"/>
  <c r="E108" i="7"/>
  <c r="CX174" i="3"/>
  <c r="DI174" i="3" s="1"/>
  <c r="F103" i="8"/>
  <c r="L103" i="8"/>
  <c r="I103" i="8"/>
  <c r="H107" i="7"/>
  <c r="E107" i="7"/>
  <c r="K107" i="7"/>
  <c r="CW170" i="3"/>
  <c r="CX168" i="3"/>
  <c r="F73" i="8"/>
  <c r="I73" i="8"/>
  <c r="L73" i="8"/>
  <c r="E77" i="7"/>
  <c r="K77" i="7"/>
  <c r="H77" i="7"/>
  <c r="L46" i="8"/>
  <c r="I46" i="8"/>
  <c r="F46" i="8"/>
  <c r="K50" i="7"/>
  <c r="H50" i="7"/>
  <c r="E50" i="7"/>
  <c r="DF158" i="3"/>
  <c r="DJ158" i="3" s="1"/>
  <c r="DF154" i="3"/>
  <c r="DJ154" i="3" s="1"/>
  <c r="CW145" i="3"/>
  <c r="DF140" i="3"/>
  <c r="DJ140" i="3" s="1"/>
  <c r="CW135" i="3"/>
  <c r="CX122" i="3"/>
  <c r="DF117" i="3"/>
  <c r="DJ117" i="3" s="1"/>
  <c r="DF102" i="3"/>
  <c r="DJ102" i="3" s="1"/>
  <c r="DF97" i="3"/>
  <c r="DF92" i="3"/>
  <c r="DJ92" i="3" s="1"/>
  <c r="DF82" i="3"/>
  <c r="DJ82" i="3" s="1"/>
  <c r="CW63" i="3"/>
  <c r="CW57" i="3"/>
  <c r="DF53" i="3"/>
  <c r="DH47" i="3"/>
  <c r="DG33" i="3"/>
  <c r="DI32" i="3"/>
  <c r="DH24" i="3"/>
  <c r="DH20" i="3"/>
  <c r="F439" i="8"/>
  <c r="L439" i="8"/>
  <c r="I439" i="8"/>
  <c r="K443" i="7"/>
  <c r="H443" i="7"/>
  <c r="E443" i="7"/>
  <c r="F404" i="8"/>
  <c r="L404" i="8"/>
  <c r="I404" i="8"/>
  <c r="E408" i="7"/>
  <c r="H408" i="7"/>
  <c r="K408" i="7"/>
  <c r="CX255" i="3"/>
  <c r="L370" i="8"/>
  <c r="F370" i="8"/>
  <c r="I370" i="8"/>
  <c r="E374" i="7"/>
  <c r="K374" i="7"/>
  <c r="H374" i="7"/>
  <c r="I369" i="8"/>
  <c r="L369" i="8"/>
  <c r="F369" i="8"/>
  <c r="E373" i="7"/>
  <c r="K373" i="7"/>
  <c r="H373" i="7"/>
  <c r="CX250" i="3"/>
  <c r="DF250" i="3" s="1"/>
  <c r="DJ250" i="3" s="1"/>
  <c r="I356" i="8"/>
  <c r="F356" i="8"/>
  <c r="L356" i="8"/>
  <c r="E360" i="7"/>
  <c r="K360" i="7"/>
  <c r="H360" i="7"/>
  <c r="CX245" i="3"/>
  <c r="L332" i="8"/>
  <c r="I332" i="8"/>
  <c r="F332" i="8"/>
  <c r="E336" i="7"/>
  <c r="K336" i="7"/>
  <c r="H336" i="7"/>
  <c r="I311" i="8"/>
  <c r="L311" i="8"/>
  <c r="E315" i="7"/>
  <c r="F311" i="8"/>
  <c r="K315" i="7"/>
  <c r="H315" i="7"/>
  <c r="F238" i="8"/>
  <c r="L238" i="8"/>
  <c r="I238" i="8"/>
  <c r="K242" i="7"/>
  <c r="H242" i="7"/>
  <c r="E242" i="7"/>
  <c r="F206" i="8"/>
  <c r="L206" i="8"/>
  <c r="I206" i="8"/>
  <c r="K210" i="7"/>
  <c r="H210" i="7"/>
  <c r="E210" i="7"/>
  <c r="F203" i="8"/>
  <c r="L203" i="8"/>
  <c r="I203" i="8"/>
  <c r="E207" i="7"/>
  <c r="K207" i="7"/>
  <c r="H207" i="7"/>
  <c r="F120" i="8"/>
  <c r="L120" i="8"/>
  <c r="I120" i="8"/>
  <c r="E124" i="7"/>
  <c r="K124" i="7"/>
  <c r="H124" i="7"/>
  <c r="L118" i="8"/>
  <c r="I118" i="8"/>
  <c r="F118" i="8"/>
  <c r="K122" i="7"/>
  <c r="H122" i="7"/>
  <c r="E122" i="7"/>
  <c r="CX172" i="3"/>
  <c r="DI172" i="3" s="1"/>
  <c r="I101" i="8"/>
  <c r="F101" i="8"/>
  <c r="L101" i="8"/>
  <c r="E105" i="7"/>
  <c r="K105" i="7"/>
  <c r="H105" i="7"/>
  <c r="DH40" i="3"/>
  <c r="CX39" i="3"/>
  <c r="DF39" i="3" s="1"/>
  <c r="DI37" i="3"/>
  <c r="DH32" i="3"/>
  <c r="DH30" i="3"/>
  <c r="CX307" i="3"/>
  <c r="DI303" i="3"/>
  <c r="L442" i="8"/>
  <c r="F442" i="8"/>
  <c r="I442" i="8"/>
  <c r="H446" i="7"/>
  <c r="E446" i="7"/>
  <c r="K446" i="7"/>
  <c r="I440" i="8"/>
  <c r="F440" i="8"/>
  <c r="L440" i="8"/>
  <c r="E444" i="7"/>
  <c r="K444" i="7"/>
  <c r="H444" i="7"/>
  <c r="I424" i="8"/>
  <c r="F424" i="8"/>
  <c r="L424" i="8"/>
  <c r="K428" i="7"/>
  <c r="H428" i="7"/>
  <c r="E428" i="7"/>
  <c r="F405" i="8"/>
  <c r="L405" i="8"/>
  <c r="I405" i="8"/>
  <c r="H409" i="7"/>
  <c r="K409" i="7"/>
  <c r="E409" i="7"/>
  <c r="L389" i="8"/>
  <c r="I389" i="8"/>
  <c r="F389" i="8"/>
  <c r="K393" i="7"/>
  <c r="H393" i="7"/>
  <c r="E393" i="7"/>
  <c r="I386" i="8"/>
  <c r="F386" i="8"/>
  <c r="L386" i="8"/>
  <c r="E390" i="7"/>
  <c r="K390" i="7"/>
  <c r="H390" i="7"/>
  <c r="CX251" i="3"/>
  <c r="DH251" i="3" s="1"/>
  <c r="CX247" i="3"/>
  <c r="F309" i="8"/>
  <c r="L309" i="8"/>
  <c r="I309" i="8"/>
  <c r="K313" i="7"/>
  <c r="H313" i="7"/>
  <c r="E313" i="7"/>
  <c r="DI230" i="3"/>
  <c r="CX222" i="3"/>
  <c r="L236" i="8"/>
  <c r="I236" i="8"/>
  <c r="F236" i="8"/>
  <c r="E240" i="7"/>
  <c r="K240" i="7"/>
  <c r="H240" i="7"/>
  <c r="CX218" i="3"/>
  <c r="L232" i="8"/>
  <c r="I232" i="8"/>
  <c r="F232" i="8"/>
  <c r="E236" i="7"/>
  <c r="K236" i="7"/>
  <c r="H236" i="7"/>
  <c r="CX217" i="3"/>
  <c r="DH217" i="3" s="1"/>
  <c r="F207" i="8"/>
  <c r="L207" i="8"/>
  <c r="I207" i="8"/>
  <c r="E211" i="7"/>
  <c r="K211" i="7"/>
  <c r="H211" i="7"/>
  <c r="I204" i="8"/>
  <c r="F204" i="8"/>
  <c r="L204" i="8"/>
  <c r="E208" i="7"/>
  <c r="K208" i="7"/>
  <c r="H208" i="7"/>
  <c r="DI206" i="3"/>
  <c r="I176" i="8"/>
  <c r="F176" i="8"/>
  <c r="L176" i="8"/>
  <c r="E180" i="7"/>
  <c r="K180" i="7"/>
  <c r="H180" i="7"/>
  <c r="CV201" i="3"/>
  <c r="I158" i="8"/>
  <c r="F158" i="8"/>
  <c r="L158" i="8"/>
  <c r="E162" i="7"/>
  <c r="K162" i="7"/>
  <c r="H162" i="7"/>
  <c r="F138" i="8"/>
  <c r="L138" i="8"/>
  <c r="I138" i="8"/>
  <c r="E142" i="7"/>
  <c r="K142" i="7"/>
  <c r="H142" i="7"/>
  <c r="I121" i="8"/>
  <c r="F121" i="8"/>
  <c r="L121" i="8"/>
  <c r="H125" i="7"/>
  <c r="E125" i="7"/>
  <c r="K125" i="7"/>
  <c r="F100" i="8"/>
  <c r="L100" i="8"/>
  <c r="I100" i="8"/>
  <c r="K104" i="7"/>
  <c r="H104" i="7"/>
  <c r="E104" i="7"/>
  <c r="DI158" i="3"/>
  <c r="DI154" i="3"/>
  <c r="CW153" i="3"/>
  <c r="DH152" i="3"/>
  <c r="DI140" i="3"/>
  <c r="DI137" i="3"/>
  <c r="DI127" i="3"/>
  <c r="CX125" i="3"/>
  <c r="DI120" i="3"/>
  <c r="DJ120" i="3" s="1"/>
  <c r="DI117" i="3"/>
  <c r="DI102" i="3"/>
  <c r="DH97" i="3"/>
  <c r="CX91" i="3"/>
  <c r="CX83" i="3"/>
  <c r="DH76" i="3"/>
  <c r="CW75" i="3"/>
  <c r="CX71" i="3"/>
  <c r="DH71" i="3" s="1"/>
  <c r="CX66" i="3"/>
  <c r="DH64" i="3"/>
  <c r="CX55" i="3"/>
  <c r="DH53" i="3"/>
  <c r="DF32" i="3"/>
  <c r="DJ32" i="3" s="1"/>
  <c r="DF5" i="3"/>
  <c r="DH5" i="3"/>
  <c r="AB66" i="1"/>
  <c r="CY58" i="1"/>
  <c r="X58" i="1" s="1"/>
  <c r="CP55" i="1"/>
  <c r="O55" i="1" s="1"/>
  <c r="AB53" i="1"/>
  <c r="CY52" i="1"/>
  <c r="X52" i="1" s="1"/>
  <c r="AB46" i="1"/>
  <c r="AB44" i="1"/>
  <c r="F443" i="8"/>
  <c r="L443" i="8"/>
  <c r="I443" i="8"/>
  <c r="K447" i="7"/>
  <c r="H447" i="7"/>
  <c r="E447" i="7"/>
  <c r="DH285" i="3"/>
  <c r="F422" i="8"/>
  <c r="L422" i="8"/>
  <c r="I422" i="8"/>
  <c r="E426" i="7"/>
  <c r="K426" i="7"/>
  <c r="H426" i="7"/>
  <c r="L403" i="8"/>
  <c r="F403" i="8"/>
  <c r="I403" i="8"/>
  <c r="E407" i="7"/>
  <c r="K407" i="7"/>
  <c r="H407" i="7"/>
  <c r="L387" i="8"/>
  <c r="I387" i="8"/>
  <c r="F387" i="8"/>
  <c r="E391" i="7"/>
  <c r="K391" i="7"/>
  <c r="H391" i="7"/>
  <c r="CX256" i="3"/>
  <c r="DF256" i="3" s="1"/>
  <c r="DJ256" i="3" s="1"/>
  <c r="F371" i="8"/>
  <c r="L371" i="8"/>
  <c r="I371" i="8"/>
  <c r="H375" i="7"/>
  <c r="E375" i="7"/>
  <c r="K375" i="7"/>
  <c r="DH249" i="3"/>
  <c r="CX246" i="3"/>
  <c r="DH246" i="3" s="1"/>
  <c r="F333" i="8"/>
  <c r="L333" i="8"/>
  <c r="I333" i="8"/>
  <c r="E337" i="7"/>
  <c r="K337" i="7"/>
  <c r="H337" i="7"/>
  <c r="CX232" i="3"/>
  <c r="F298" i="8"/>
  <c r="L298" i="8"/>
  <c r="I298" i="8"/>
  <c r="H302" i="7"/>
  <c r="E302" i="7"/>
  <c r="K302" i="7"/>
  <c r="I208" i="8"/>
  <c r="F208" i="8"/>
  <c r="L208" i="8"/>
  <c r="E212" i="7"/>
  <c r="K212" i="7"/>
  <c r="H212" i="7"/>
  <c r="DH206" i="3"/>
  <c r="L159" i="8"/>
  <c r="I159" i="8"/>
  <c r="F159" i="8"/>
  <c r="H163" i="7"/>
  <c r="E163" i="7"/>
  <c r="K163" i="7"/>
  <c r="I139" i="8"/>
  <c r="F139" i="8"/>
  <c r="L139" i="8"/>
  <c r="E143" i="7"/>
  <c r="K143" i="7"/>
  <c r="H143" i="7"/>
  <c r="F119" i="8"/>
  <c r="L119" i="8"/>
  <c r="I119" i="8"/>
  <c r="E123" i="7"/>
  <c r="K123" i="7"/>
  <c r="H123" i="7"/>
  <c r="L102" i="8"/>
  <c r="I102" i="8"/>
  <c r="F102" i="8"/>
  <c r="E106" i="7"/>
  <c r="K106" i="7"/>
  <c r="H106" i="7"/>
  <c r="CV169" i="3"/>
  <c r="F47" i="8"/>
  <c r="L47" i="8"/>
  <c r="I47" i="8"/>
  <c r="E51" i="7"/>
  <c r="K51" i="7"/>
  <c r="H51" i="7"/>
  <c r="DH158" i="3"/>
  <c r="DH154" i="3"/>
  <c r="DH140" i="3"/>
  <c r="DH137" i="3"/>
  <c r="CW128" i="3"/>
  <c r="DH127" i="3"/>
  <c r="CW121" i="3"/>
  <c r="DH120" i="3"/>
  <c r="DH117" i="3"/>
  <c r="DH112" i="3"/>
  <c r="DH102" i="3"/>
  <c r="DI92" i="3"/>
  <c r="CV70" i="3"/>
  <c r="DG53" i="3"/>
  <c r="DI24" i="3"/>
  <c r="DG18" i="3"/>
  <c r="DF18" i="3"/>
  <c r="DJ18" i="3" s="1"/>
  <c r="DH18" i="3"/>
  <c r="DF13" i="3"/>
  <c r="DH13" i="3"/>
  <c r="DI15" i="3"/>
  <c r="CX9" i="3"/>
  <c r="DH15" i="3"/>
  <c r="CV8" i="3"/>
  <c r="CX3" i="3"/>
  <c r="CV2" i="3"/>
  <c r="CX1" i="3"/>
  <c r="G32" i="7"/>
  <c r="W188" i="7"/>
  <c r="G448" i="7"/>
  <c r="O448" i="7" s="1"/>
  <c r="G410" i="7"/>
  <c r="X410" i="7" s="1"/>
  <c r="M259" i="8"/>
  <c r="X406" i="8"/>
  <c r="O406" i="8"/>
  <c r="O299" i="8"/>
  <c r="X299" i="8"/>
  <c r="X444" i="8"/>
  <c r="H357" i="8"/>
  <c r="H48" i="8"/>
  <c r="H390" i="8"/>
  <c r="W80" i="8"/>
  <c r="W92" i="8"/>
  <c r="W125" i="8"/>
  <c r="O393" i="8"/>
  <c r="O456" i="8"/>
  <c r="O470" i="8"/>
  <c r="O52" i="8"/>
  <c r="O64" i="8"/>
  <c r="O86" i="8"/>
  <c r="W187" i="8"/>
  <c r="W242" i="8"/>
  <c r="W254" i="8"/>
  <c r="O147" i="8"/>
  <c r="O181" i="8"/>
  <c r="O193" i="8"/>
  <c r="O248" i="8"/>
  <c r="O466" i="8"/>
  <c r="L318" i="7"/>
  <c r="W84" i="7"/>
  <c r="O194" i="7"/>
  <c r="O457" i="7"/>
  <c r="O68" i="7"/>
  <c r="W246" i="7"/>
  <c r="O197" i="7"/>
  <c r="O460" i="7"/>
  <c r="O474" i="7"/>
  <c r="O59" i="7"/>
  <c r="O81" i="7"/>
  <c r="O93" i="7"/>
  <c r="CY317" i="1"/>
  <c r="X317" i="1" s="1"/>
  <c r="CZ317" i="1"/>
  <c r="Y317" i="1" s="1"/>
  <c r="CP320" i="1"/>
  <c r="O320" i="1" s="1"/>
  <c r="CP305" i="1"/>
  <c r="O305" i="1" s="1"/>
  <c r="CY299" i="1"/>
  <c r="X299" i="1" s="1"/>
  <c r="CZ299" i="1"/>
  <c r="Y299" i="1" s="1"/>
  <c r="CY316" i="1"/>
  <c r="X316" i="1" s="1"/>
  <c r="CZ316" i="1"/>
  <c r="Y316" i="1" s="1"/>
  <c r="CY319" i="1"/>
  <c r="X319" i="1" s="1"/>
  <c r="CZ319" i="1"/>
  <c r="Y319" i="1" s="1"/>
  <c r="CP319" i="1"/>
  <c r="O319" i="1" s="1"/>
  <c r="CY315" i="1"/>
  <c r="X315" i="1" s="1"/>
  <c r="CZ315" i="1"/>
  <c r="Y315" i="1" s="1"/>
  <c r="CP315" i="1"/>
  <c r="O315" i="1" s="1"/>
  <c r="CP302" i="1"/>
  <c r="O302" i="1" s="1"/>
  <c r="CP299" i="1"/>
  <c r="O299" i="1" s="1"/>
  <c r="CY298" i="1"/>
  <c r="X298" i="1" s="1"/>
  <c r="CZ298" i="1"/>
  <c r="Y298" i="1" s="1"/>
  <c r="CY297" i="1"/>
  <c r="X297" i="1" s="1"/>
  <c r="CZ297" i="1"/>
  <c r="Y297" i="1" s="1"/>
  <c r="CP317" i="1"/>
  <c r="O317" i="1" s="1"/>
  <c r="CP316" i="1"/>
  <c r="O316" i="1" s="1"/>
  <c r="GM316" i="1" s="1"/>
  <c r="GN316" i="1" s="1"/>
  <c r="CY294" i="1"/>
  <c r="X294" i="1" s="1"/>
  <c r="CZ294" i="1"/>
  <c r="Y294" i="1" s="1"/>
  <c r="BX273" i="1"/>
  <c r="CR309" i="1"/>
  <c r="Q309" i="1" s="1"/>
  <c r="CP309" i="1" s="1"/>
  <c r="O309" i="1" s="1"/>
  <c r="CP140" i="1"/>
  <c r="O140" i="1" s="1"/>
  <c r="CY138" i="1"/>
  <c r="X138" i="1" s="1"/>
  <c r="CZ138" i="1"/>
  <c r="Y138" i="1" s="1"/>
  <c r="CY137" i="1"/>
  <c r="X137" i="1" s="1"/>
  <c r="CZ137" i="1"/>
  <c r="Y137" i="1" s="1"/>
  <c r="CY136" i="1"/>
  <c r="X136" i="1" s="1"/>
  <c r="CZ136" i="1"/>
  <c r="Y136" i="1" s="1"/>
  <c r="CP136" i="1"/>
  <c r="O136" i="1" s="1"/>
  <c r="AO323" i="1"/>
  <c r="CT321" i="1"/>
  <c r="S321" i="1" s="1"/>
  <c r="AB320" i="1"/>
  <c r="AB318" i="1"/>
  <c r="AB314" i="1"/>
  <c r="CZ305" i="1"/>
  <c r="Y305" i="1" s="1"/>
  <c r="CY304" i="1"/>
  <c r="X304" i="1" s="1"/>
  <c r="CZ301" i="1"/>
  <c r="Y301" i="1" s="1"/>
  <c r="BZ323" i="1"/>
  <c r="AB292" i="1"/>
  <c r="CQ292" i="1"/>
  <c r="P292" i="1" s="1"/>
  <c r="CX259" i="3"/>
  <c r="CU258" i="3"/>
  <c r="CX262" i="3"/>
  <c r="CV258" i="3"/>
  <c r="CW260" i="3"/>
  <c r="CX261" i="3"/>
  <c r="AB285" i="1"/>
  <c r="CQ285" i="1"/>
  <c r="P285" i="1" s="1"/>
  <c r="CP285" i="1" s="1"/>
  <c r="O285" i="1" s="1"/>
  <c r="AL183" i="1"/>
  <c r="Y187" i="1"/>
  <c r="AJ94" i="1"/>
  <c r="W143" i="1"/>
  <c r="BY26" i="1"/>
  <c r="CI361" i="1"/>
  <c r="CI26" i="1" s="1"/>
  <c r="CY311" i="1"/>
  <c r="X311" i="1" s="1"/>
  <c r="CY307" i="1"/>
  <c r="X307" i="1" s="1"/>
  <c r="CY293" i="1"/>
  <c r="X293" i="1" s="1"/>
  <c r="CZ293" i="1"/>
  <c r="Y293" i="1" s="1"/>
  <c r="CY231" i="1"/>
  <c r="X231" i="1" s="1"/>
  <c r="CZ231" i="1"/>
  <c r="Y231" i="1" s="1"/>
  <c r="CG183" i="1"/>
  <c r="CY140" i="1"/>
  <c r="X140" i="1" s="1"/>
  <c r="CZ140" i="1"/>
  <c r="Y140" i="1" s="1"/>
  <c r="CY139" i="1"/>
  <c r="X139" i="1" s="1"/>
  <c r="CZ139" i="1"/>
  <c r="Y139" i="1" s="1"/>
  <c r="CP139" i="1"/>
  <c r="O139" i="1" s="1"/>
  <c r="CP138" i="1"/>
  <c r="O138" i="1" s="1"/>
  <c r="CP137" i="1"/>
  <c r="O137" i="1" s="1"/>
  <c r="CY135" i="1"/>
  <c r="X135" i="1" s="1"/>
  <c r="CZ135" i="1"/>
  <c r="Y135" i="1" s="1"/>
  <c r="CP135" i="1"/>
  <c r="O135" i="1" s="1"/>
  <c r="CY313" i="1"/>
  <c r="X313" i="1" s="1"/>
  <c r="GM313" i="1" s="1"/>
  <c r="GO313" i="1" s="1"/>
  <c r="CZ313" i="1"/>
  <c r="Y313" i="1" s="1"/>
  <c r="AD312" i="1"/>
  <c r="G463" i="7" s="1"/>
  <c r="AD308" i="1"/>
  <c r="G454" i="7" s="1"/>
  <c r="AB302" i="1"/>
  <c r="CZ300" i="1"/>
  <c r="Y300" i="1" s="1"/>
  <c r="CP300" i="1"/>
  <c r="O300" i="1" s="1"/>
  <c r="AB293" i="1"/>
  <c r="CQ293" i="1"/>
  <c r="P293" i="1" s="1"/>
  <c r="CP293" i="1" s="1"/>
  <c r="O293" i="1" s="1"/>
  <c r="CD323" i="1"/>
  <c r="AD280" i="1"/>
  <c r="CR280" i="1" s="1"/>
  <c r="Q280" i="1" s="1"/>
  <c r="CP280" i="1" s="1"/>
  <c r="O280" i="1" s="1"/>
  <c r="GM280" i="1" s="1"/>
  <c r="GN280" i="1" s="1"/>
  <c r="CS280" i="1"/>
  <c r="R280" i="1" s="1"/>
  <c r="CZ280" i="1" s="1"/>
  <c r="Y280" i="1" s="1"/>
  <c r="AH323" i="1"/>
  <c r="F194" i="1"/>
  <c r="AX183" i="1"/>
  <c r="AD311" i="1"/>
  <c r="AB305" i="1"/>
  <c r="AB301" i="1"/>
  <c r="AB297" i="1"/>
  <c r="CT296" i="1"/>
  <c r="S296" i="1" s="1"/>
  <c r="AB287" i="1"/>
  <c r="CY314" i="1"/>
  <c r="X314" i="1" s="1"/>
  <c r="CZ314" i="1"/>
  <c r="Y314" i="1" s="1"/>
  <c r="CP304" i="1"/>
  <c r="O304" i="1" s="1"/>
  <c r="GM304" i="1" s="1"/>
  <c r="GN304" i="1" s="1"/>
  <c r="CD94" i="1"/>
  <c r="AU143" i="1"/>
  <c r="AD307" i="1"/>
  <c r="H447" i="8" s="1"/>
  <c r="CT295" i="1"/>
  <c r="S295" i="1" s="1"/>
  <c r="AB291" i="1"/>
  <c r="AB316" i="1"/>
  <c r="CZ312" i="1"/>
  <c r="Y312" i="1" s="1"/>
  <c r="CZ308" i="1"/>
  <c r="Y308" i="1" s="1"/>
  <c r="CX290" i="3"/>
  <c r="CX296" i="3"/>
  <c r="CU289" i="3"/>
  <c r="CV289" i="3"/>
  <c r="CX298" i="3"/>
  <c r="CX289" i="3"/>
  <c r="CW291" i="3"/>
  <c r="CX291" i="3"/>
  <c r="CX294" i="3"/>
  <c r="CX297" i="3"/>
  <c r="AB300" i="1"/>
  <c r="AB298" i="1"/>
  <c r="V291" i="1"/>
  <c r="AI323" i="1" s="1"/>
  <c r="CY283" i="1"/>
  <c r="X283" i="1" s="1"/>
  <c r="CZ283" i="1"/>
  <c r="Y283" i="1" s="1"/>
  <c r="CZ229" i="1"/>
  <c r="Y229" i="1" s="1"/>
  <c r="CY318" i="1"/>
  <c r="X318" i="1" s="1"/>
  <c r="CZ318" i="1"/>
  <c r="Y318" i="1" s="1"/>
  <c r="BB273" i="1"/>
  <c r="F336" i="1"/>
  <c r="CP296" i="1"/>
  <c r="O296" i="1" s="1"/>
  <c r="CP295" i="1"/>
  <c r="O295" i="1" s="1"/>
  <c r="BY323" i="1"/>
  <c r="GX291" i="1"/>
  <c r="CJ323" i="1" s="1"/>
  <c r="CY285" i="1"/>
  <c r="X285" i="1" s="1"/>
  <c r="CZ285" i="1"/>
  <c r="Y285" i="1" s="1"/>
  <c r="AB282" i="1"/>
  <c r="CQ282" i="1"/>
  <c r="P282" i="1" s="1"/>
  <c r="CP282" i="1" s="1"/>
  <c r="O282" i="1" s="1"/>
  <c r="AD276" i="1"/>
  <c r="G342" i="7" s="1"/>
  <c r="CS276" i="1"/>
  <c r="R276" i="1" s="1"/>
  <c r="CY230" i="1"/>
  <c r="X230" i="1" s="1"/>
  <c r="CZ230" i="1"/>
  <c r="Y230" i="1" s="1"/>
  <c r="AU233" i="1"/>
  <c r="CD227" i="1"/>
  <c r="AB317" i="1"/>
  <c r="CY305" i="1"/>
  <c r="X305" i="1" s="1"/>
  <c r="CZ302" i="1"/>
  <c r="Y302" i="1" s="1"/>
  <c r="CY301" i="1"/>
  <c r="X301" i="1" s="1"/>
  <c r="GM301" i="1" s="1"/>
  <c r="GN301" i="1" s="1"/>
  <c r="AB299" i="1"/>
  <c r="CP294" i="1"/>
  <c r="O294" i="1" s="1"/>
  <c r="W291" i="1"/>
  <c r="AJ323" i="1" s="1"/>
  <c r="CY284" i="1"/>
  <c r="X284" i="1" s="1"/>
  <c r="CZ284" i="1"/>
  <c r="Y284" i="1" s="1"/>
  <c r="AG323" i="1"/>
  <c r="AB230" i="1"/>
  <c r="CR230" i="1"/>
  <c r="Q230" i="1" s="1"/>
  <c r="CW268" i="3"/>
  <c r="CX268" i="3"/>
  <c r="CW270" i="3"/>
  <c r="CU266" i="3"/>
  <c r="CX267" i="3"/>
  <c r="CX273" i="3"/>
  <c r="CS292" i="1"/>
  <c r="R292" i="1" s="1"/>
  <c r="AB276" i="1"/>
  <c r="BX227" i="1"/>
  <c r="CG233" i="1"/>
  <c r="CJ183" i="1"/>
  <c r="BA187" i="1"/>
  <c r="AJ183" i="1"/>
  <c r="W187" i="1"/>
  <c r="CY289" i="1"/>
  <c r="X289" i="1" s="1"/>
  <c r="CS289" i="1"/>
  <c r="R289" i="1" s="1"/>
  <c r="AD289" i="1"/>
  <c r="H376" i="8" s="1"/>
  <c r="AB284" i="1"/>
  <c r="CQ284" i="1"/>
  <c r="P284" i="1" s="1"/>
  <c r="CP284" i="1" s="1"/>
  <c r="O284" i="1" s="1"/>
  <c r="CY282" i="1"/>
  <c r="X282" i="1" s="1"/>
  <c r="CZ282" i="1"/>
  <c r="Y282" i="1" s="1"/>
  <c r="AD279" i="1"/>
  <c r="CR279" i="1" s="1"/>
  <c r="Q279" i="1" s="1"/>
  <c r="CS279" i="1"/>
  <c r="R279" i="1" s="1"/>
  <c r="CZ279" i="1" s="1"/>
  <c r="Y279" i="1" s="1"/>
  <c r="F210" i="1"/>
  <c r="V183" i="1"/>
  <c r="AG183" i="1"/>
  <c r="T187" i="1"/>
  <c r="F159" i="1"/>
  <c r="AI143" i="1"/>
  <c r="CJ143" i="1"/>
  <c r="CZ287" i="1"/>
  <c r="Y287" i="1" s="1"/>
  <c r="AB279" i="1"/>
  <c r="AD277" i="1"/>
  <c r="CR277" i="1" s="1"/>
  <c r="Q277" i="1" s="1"/>
  <c r="CS277" i="1"/>
  <c r="R277" i="1" s="1"/>
  <c r="CY277" i="1" s="1"/>
  <c r="X277" i="1" s="1"/>
  <c r="AO233" i="1"/>
  <c r="CI183" i="1"/>
  <c r="AZ187" i="1"/>
  <c r="CD183" i="1"/>
  <c r="AU187" i="1"/>
  <c r="CZ288" i="1"/>
  <c r="Y288" i="1" s="1"/>
  <c r="CY288" i="1"/>
  <c r="X288" i="1" s="1"/>
  <c r="AB286" i="1"/>
  <c r="CQ286" i="1"/>
  <c r="P286" i="1" s="1"/>
  <c r="CP286" i="1" s="1"/>
  <c r="O286" i="1" s="1"/>
  <c r="CP279" i="1"/>
  <c r="O279" i="1" s="1"/>
  <c r="CP230" i="1"/>
  <c r="O230" i="1" s="1"/>
  <c r="GM230" i="1" s="1"/>
  <c r="GO230" i="1" s="1"/>
  <c r="AC233" i="1"/>
  <c r="R187" i="1"/>
  <c r="AE183" i="1"/>
  <c r="AH143" i="1"/>
  <c r="BD323" i="1"/>
  <c r="CW279" i="3"/>
  <c r="CX282" i="3"/>
  <c r="CX275" i="3"/>
  <c r="CX279" i="3"/>
  <c r="CU274" i="3"/>
  <c r="CX274" i="3"/>
  <c r="CW277" i="3"/>
  <c r="CX277" i="3"/>
  <c r="R291" i="1"/>
  <c r="CS290" i="1"/>
  <c r="R290" i="1" s="1"/>
  <c r="AD290" i="1"/>
  <c r="AB283" i="1"/>
  <c r="CQ283" i="1"/>
  <c r="P283" i="1" s="1"/>
  <c r="CP283" i="1" s="1"/>
  <c r="O283" i="1" s="1"/>
  <c r="CP277" i="1"/>
  <c r="O277" i="1" s="1"/>
  <c r="AD275" i="1"/>
  <c r="CS275" i="1"/>
  <c r="R275" i="1" s="1"/>
  <c r="F249" i="1"/>
  <c r="BC227" i="1"/>
  <c r="U233" i="1"/>
  <c r="AJ233" i="1"/>
  <c r="BD227" i="1"/>
  <c r="AD183" i="1"/>
  <c r="Q187" i="1"/>
  <c r="CP141" i="1"/>
  <c r="O141" i="1" s="1"/>
  <c r="AD281" i="1"/>
  <c r="CR281" i="1" s="1"/>
  <c r="Q281" i="1" s="1"/>
  <c r="CS281" i="1"/>
  <c r="R281" i="1" s="1"/>
  <c r="CZ281" i="1" s="1"/>
  <c r="Y281" i="1" s="1"/>
  <c r="AB277" i="1"/>
  <c r="BC323" i="1"/>
  <c r="CZ289" i="1"/>
  <c r="Y289" i="1" s="1"/>
  <c r="CY286" i="1"/>
  <c r="X286" i="1" s="1"/>
  <c r="CZ286" i="1"/>
  <c r="Y286" i="1" s="1"/>
  <c r="CP281" i="1"/>
  <c r="O281" i="1" s="1"/>
  <c r="CY280" i="1"/>
  <c r="X280" i="1" s="1"/>
  <c r="AD278" i="1"/>
  <c r="CR278" i="1" s="1"/>
  <c r="Q278" i="1" s="1"/>
  <c r="CP278" i="1" s="1"/>
  <c r="O278" i="1" s="1"/>
  <c r="CS278" i="1"/>
  <c r="R278" i="1" s="1"/>
  <c r="CZ278" i="1" s="1"/>
  <c r="Y278" i="1" s="1"/>
  <c r="BB227" i="1"/>
  <c r="F246" i="1"/>
  <c r="BY227" i="1"/>
  <c r="AI233" i="1"/>
  <c r="AP183" i="1"/>
  <c r="F196" i="1"/>
  <c r="AB185" i="1"/>
  <c r="CQ185" i="1"/>
  <c r="P185" i="1" s="1"/>
  <c r="AD288" i="1"/>
  <c r="CU233" i="3"/>
  <c r="CW237" i="3"/>
  <c r="CX233" i="3"/>
  <c r="CX240" i="3"/>
  <c r="CX237" i="3"/>
  <c r="CW235" i="3"/>
  <c r="CX241" i="3"/>
  <c r="CV233" i="3"/>
  <c r="CX239" i="3"/>
  <c r="CX235" i="3"/>
  <c r="CW238" i="3"/>
  <c r="CM227" i="1"/>
  <c r="AX143" i="1"/>
  <c r="AP143" i="1"/>
  <c r="CS132" i="1"/>
  <c r="R132" i="1" s="1"/>
  <c r="CZ132" i="1" s="1"/>
  <c r="Y132" i="1" s="1"/>
  <c r="AD132" i="1"/>
  <c r="CR132" i="1" s="1"/>
  <c r="Q132" i="1" s="1"/>
  <c r="CQ120" i="1"/>
  <c r="P120" i="1" s="1"/>
  <c r="AB120" i="1"/>
  <c r="AD81" i="1"/>
  <c r="CR81" i="1" s="1"/>
  <c r="Q81" i="1" s="1"/>
  <c r="CS81" i="1"/>
  <c r="R81" i="1" s="1"/>
  <c r="CZ81" i="1" s="1"/>
  <c r="Y81" i="1" s="1"/>
  <c r="AQ233" i="1"/>
  <c r="AD231" i="1"/>
  <c r="T231" i="1"/>
  <c r="AG233" i="1" s="1"/>
  <c r="CL227" i="1"/>
  <c r="AO143" i="1"/>
  <c r="AB141" i="1"/>
  <c r="CQ132" i="1"/>
  <c r="P132" i="1" s="1"/>
  <c r="CS131" i="1"/>
  <c r="R131" i="1" s="1"/>
  <c r="CZ131" i="1" s="1"/>
  <c r="Y131" i="1" s="1"/>
  <c r="AD131" i="1"/>
  <c r="CR131" i="1" s="1"/>
  <c r="Q131" i="1" s="1"/>
  <c r="CW210" i="3"/>
  <c r="CX213" i="3"/>
  <c r="CX210" i="3"/>
  <c r="CU207" i="3"/>
  <c r="CX215" i="3"/>
  <c r="CW209" i="3"/>
  <c r="CX211" i="3"/>
  <c r="AB126" i="1"/>
  <c r="CY120" i="1"/>
  <c r="X120" i="1" s="1"/>
  <c r="CZ120" i="1"/>
  <c r="Y120" i="1" s="1"/>
  <c r="CQ115" i="1"/>
  <c r="P115" i="1" s="1"/>
  <c r="AB115" i="1"/>
  <c r="CQ113" i="1"/>
  <c r="P113" i="1" s="1"/>
  <c r="AB113" i="1"/>
  <c r="AB112" i="1"/>
  <c r="CY103" i="1"/>
  <c r="X103" i="1" s="1"/>
  <c r="CZ103" i="1"/>
  <c r="Y103" i="1" s="1"/>
  <c r="CR87" i="1"/>
  <c r="Q87" i="1" s="1"/>
  <c r="AB87" i="1"/>
  <c r="CR42" i="1"/>
  <c r="Q42" i="1" s="1"/>
  <c r="AB42" i="1"/>
  <c r="CK227" i="1"/>
  <c r="AQ187" i="1"/>
  <c r="BD143" i="1"/>
  <c r="CQ131" i="1"/>
  <c r="P131" i="1" s="1"/>
  <c r="CS130" i="1"/>
  <c r="R130" i="1" s="1"/>
  <c r="CZ130" i="1" s="1"/>
  <c r="Y130" i="1" s="1"/>
  <c r="AD130" i="1"/>
  <c r="CR130" i="1" s="1"/>
  <c r="Q130" i="1" s="1"/>
  <c r="T128" i="1"/>
  <c r="AG143" i="1" s="1"/>
  <c r="CP126" i="1"/>
  <c r="O126" i="1" s="1"/>
  <c r="AB117" i="1"/>
  <c r="CY115" i="1"/>
  <c r="X115" i="1" s="1"/>
  <c r="CZ115" i="1"/>
  <c r="Y115" i="1" s="1"/>
  <c r="CY113" i="1"/>
  <c r="X113" i="1" s="1"/>
  <c r="CZ113" i="1"/>
  <c r="Y113" i="1" s="1"/>
  <c r="CZ112" i="1"/>
  <c r="Y112" i="1" s="1"/>
  <c r="AB140" i="1"/>
  <c r="AB139" i="1"/>
  <c r="AB138" i="1"/>
  <c r="AB137" i="1"/>
  <c r="AB136" i="1"/>
  <c r="AB135" i="1"/>
  <c r="AB130" i="1"/>
  <c r="CQ130" i="1"/>
  <c r="P130" i="1" s="1"/>
  <c r="CS129" i="1"/>
  <c r="R129" i="1" s="1"/>
  <c r="CZ129" i="1" s="1"/>
  <c r="Y129" i="1" s="1"/>
  <c r="AD129" i="1"/>
  <c r="CR129" i="1" s="1"/>
  <c r="Q129" i="1" s="1"/>
  <c r="CS128" i="1"/>
  <c r="R128" i="1" s="1"/>
  <c r="AD128" i="1"/>
  <c r="AB124" i="1"/>
  <c r="CZ111" i="1"/>
  <c r="Y111" i="1" s="1"/>
  <c r="AO187" i="1"/>
  <c r="BB143" i="1"/>
  <c r="CY132" i="1"/>
  <c r="X132" i="1" s="1"/>
  <c r="AB129" i="1"/>
  <c r="CQ129" i="1"/>
  <c r="P129" i="1" s="1"/>
  <c r="CQ128" i="1"/>
  <c r="P128" i="1" s="1"/>
  <c r="CP124" i="1"/>
  <c r="O124" i="1" s="1"/>
  <c r="CQ121" i="1"/>
  <c r="P121" i="1" s="1"/>
  <c r="AB121" i="1"/>
  <c r="CQ119" i="1"/>
  <c r="P119" i="1" s="1"/>
  <c r="AB119" i="1"/>
  <c r="CY72" i="1"/>
  <c r="X72" i="1" s="1"/>
  <c r="CZ72" i="1"/>
  <c r="Y72" i="1" s="1"/>
  <c r="BD187" i="1"/>
  <c r="AD134" i="1"/>
  <c r="CR134" i="1" s="1"/>
  <c r="Q134" i="1" s="1"/>
  <c r="CP134" i="1" s="1"/>
  <c r="O134" i="1" s="1"/>
  <c r="CP127" i="1"/>
  <c r="O127" i="1" s="1"/>
  <c r="CY121" i="1"/>
  <c r="X121" i="1" s="1"/>
  <c r="CZ121" i="1"/>
  <c r="Y121" i="1" s="1"/>
  <c r="CY119" i="1"/>
  <c r="X119" i="1" s="1"/>
  <c r="CZ119" i="1"/>
  <c r="Y119" i="1" s="1"/>
  <c r="CQ114" i="1"/>
  <c r="P114" i="1" s="1"/>
  <c r="AB114" i="1"/>
  <c r="CY73" i="1"/>
  <c r="X73" i="1" s="1"/>
  <c r="CZ73" i="1"/>
  <c r="Y73" i="1" s="1"/>
  <c r="BC187" i="1"/>
  <c r="BC361" i="1" s="1"/>
  <c r="CI143" i="1"/>
  <c r="CZ141" i="1"/>
  <c r="Y141" i="1" s="1"/>
  <c r="CS133" i="1"/>
  <c r="R133" i="1" s="1"/>
  <c r="CZ133" i="1" s="1"/>
  <c r="Y133" i="1" s="1"/>
  <c r="AD133" i="1"/>
  <c r="CR133" i="1" s="1"/>
  <c r="Q133" i="1" s="1"/>
  <c r="CP133" i="1" s="1"/>
  <c r="O133" i="1" s="1"/>
  <c r="AB125" i="1"/>
  <c r="CY114" i="1"/>
  <c r="X114" i="1" s="1"/>
  <c r="CZ114" i="1"/>
  <c r="Y114" i="1" s="1"/>
  <c r="BB187" i="1"/>
  <c r="AT187" i="1"/>
  <c r="AQ143" i="1"/>
  <c r="S128" i="1"/>
  <c r="CP125" i="1"/>
  <c r="O125" i="1" s="1"/>
  <c r="CQ111" i="1"/>
  <c r="P111" i="1" s="1"/>
  <c r="CY106" i="1"/>
  <c r="X106" i="1" s="1"/>
  <c r="CZ106" i="1"/>
  <c r="Y106" i="1" s="1"/>
  <c r="AB69" i="1"/>
  <c r="CQ69" i="1"/>
  <c r="P69" i="1" s="1"/>
  <c r="CP69" i="1" s="1"/>
  <c r="O69" i="1" s="1"/>
  <c r="CS118" i="1"/>
  <c r="R118" i="1" s="1"/>
  <c r="CY118" i="1" s="1"/>
  <c r="X118" i="1" s="1"/>
  <c r="CS117" i="1"/>
  <c r="R117" i="1" s="1"/>
  <c r="CY117" i="1" s="1"/>
  <c r="X117" i="1" s="1"/>
  <c r="CS116" i="1"/>
  <c r="R116" i="1" s="1"/>
  <c r="CS112" i="1"/>
  <c r="R112" i="1" s="1"/>
  <c r="CY112" i="1" s="1"/>
  <c r="X112" i="1" s="1"/>
  <c r="CY109" i="1"/>
  <c r="X109" i="1" s="1"/>
  <c r="CY101" i="1"/>
  <c r="X101" i="1" s="1"/>
  <c r="CZ101" i="1"/>
  <c r="Y101" i="1" s="1"/>
  <c r="CY97" i="1"/>
  <c r="X97" i="1" s="1"/>
  <c r="CZ97" i="1"/>
  <c r="Y97" i="1" s="1"/>
  <c r="AB86" i="1"/>
  <c r="CQ86" i="1"/>
  <c r="P86" i="1" s="1"/>
  <c r="CP86" i="1" s="1"/>
  <c r="O86" i="1" s="1"/>
  <c r="AB81" i="1"/>
  <c r="CP73" i="1"/>
  <c r="O73" i="1" s="1"/>
  <c r="AB68" i="1"/>
  <c r="AB59" i="1"/>
  <c r="CR59" i="1"/>
  <c r="Q59" i="1" s="1"/>
  <c r="CP59" i="1" s="1"/>
  <c r="O59" i="1" s="1"/>
  <c r="CU184" i="3"/>
  <c r="CX189" i="3"/>
  <c r="CX188" i="3"/>
  <c r="CX190" i="3"/>
  <c r="CX185" i="3"/>
  <c r="CR89" i="1"/>
  <c r="Q89" i="1" s="1"/>
  <c r="CP89" i="1" s="1"/>
  <c r="O89" i="1" s="1"/>
  <c r="AB89" i="1"/>
  <c r="CZ86" i="1"/>
  <c r="Y86" i="1" s="1"/>
  <c r="CY86" i="1"/>
  <c r="X86" i="1" s="1"/>
  <c r="AB84" i="1"/>
  <c r="CQ84" i="1"/>
  <c r="P84" i="1" s="1"/>
  <c r="CP84" i="1" s="1"/>
  <c r="O84" i="1" s="1"/>
  <c r="AB82" i="1"/>
  <c r="CQ82" i="1"/>
  <c r="P82" i="1" s="1"/>
  <c r="CP82" i="1" s="1"/>
  <c r="O82" i="1" s="1"/>
  <c r="AB67" i="1"/>
  <c r="CS127" i="1"/>
  <c r="R127" i="1" s="1"/>
  <c r="CZ127" i="1" s="1"/>
  <c r="Y127" i="1" s="1"/>
  <c r="CS126" i="1"/>
  <c r="R126" i="1" s="1"/>
  <c r="CY126" i="1" s="1"/>
  <c r="X126" i="1" s="1"/>
  <c r="CS125" i="1"/>
  <c r="R125" i="1" s="1"/>
  <c r="CY125" i="1" s="1"/>
  <c r="X125" i="1" s="1"/>
  <c r="CS124" i="1"/>
  <c r="R124" i="1" s="1"/>
  <c r="CY124" i="1" s="1"/>
  <c r="X124" i="1" s="1"/>
  <c r="CS123" i="1"/>
  <c r="R123" i="1" s="1"/>
  <c r="CS122" i="1"/>
  <c r="R122" i="1" s="1"/>
  <c r="CQ118" i="1"/>
  <c r="P118" i="1" s="1"/>
  <c r="CQ117" i="1"/>
  <c r="P117" i="1" s="1"/>
  <c r="CQ116" i="1"/>
  <c r="P116" i="1" s="1"/>
  <c r="CQ112" i="1"/>
  <c r="P112" i="1" s="1"/>
  <c r="CP112" i="1" s="1"/>
  <c r="O112" i="1" s="1"/>
  <c r="CR109" i="1"/>
  <c r="Q109" i="1" s="1"/>
  <c r="CY107" i="1"/>
  <c r="X107" i="1" s="1"/>
  <c r="CP106" i="1"/>
  <c r="O106" i="1" s="1"/>
  <c r="AB106" i="1"/>
  <c r="AB103" i="1"/>
  <c r="CY98" i="1"/>
  <c r="X98" i="1" s="1"/>
  <c r="CZ98" i="1"/>
  <c r="Y98" i="1" s="1"/>
  <c r="CP96" i="1"/>
  <c r="O96" i="1" s="1"/>
  <c r="CZ84" i="1"/>
  <c r="Y84" i="1" s="1"/>
  <c r="CY84" i="1"/>
  <c r="X84" i="1" s="1"/>
  <c r="CZ82" i="1"/>
  <c r="Y82" i="1" s="1"/>
  <c r="CY82" i="1"/>
  <c r="X82" i="1" s="1"/>
  <c r="AB79" i="1"/>
  <c r="AB77" i="1"/>
  <c r="AB72" i="1"/>
  <c r="CP109" i="1"/>
  <c r="O109" i="1" s="1"/>
  <c r="CY108" i="1"/>
  <c r="X108" i="1" s="1"/>
  <c r="CP100" i="1"/>
  <c r="O100" i="1" s="1"/>
  <c r="CP87" i="1"/>
  <c r="O87" i="1" s="1"/>
  <c r="CY77" i="1"/>
  <c r="X77" i="1" s="1"/>
  <c r="AB74" i="1"/>
  <c r="CQ74" i="1"/>
  <c r="P74" i="1" s="1"/>
  <c r="CP74" i="1" s="1"/>
  <c r="O74" i="1" s="1"/>
  <c r="CP72" i="1"/>
  <c r="O72" i="1" s="1"/>
  <c r="GM72" i="1" s="1"/>
  <c r="GO72" i="1" s="1"/>
  <c r="AB104" i="1"/>
  <c r="CY99" i="1"/>
  <c r="X99" i="1" s="1"/>
  <c r="CZ99" i="1"/>
  <c r="Y99" i="1" s="1"/>
  <c r="CY96" i="1"/>
  <c r="X96" i="1" s="1"/>
  <c r="CZ96" i="1"/>
  <c r="Y96" i="1" s="1"/>
  <c r="CR88" i="1"/>
  <c r="Q88" i="1" s="1"/>
  <c r="CP88" i="1" s="1"/>
  <c r="O88" i="1" s="1"/>
  <c r="AB88" i="1"/>
  <c r="AD80" i="1"/>
  <c r="CR80" i="1" s="1"/>
  <c r="Q80" i="1" s="1"/>
  <c r="CS80" i="1"/>
  <c r="R80" i="1" s="1"/>
  <c r="CZ80" i="1" s="1"/>
  <c r="Y80" i="1" s="1"/>
  <c r="CX194" i="3"/>
  <c r="CU192" i="3"/>
  <c r="CW196" i="3"/>
  <c r="CV192" i="3"/>
  <c r="CX196" i="3"/>
  <c r="CX199" i="3"/>
  <c r="CW195" i="3"/>
  <c r="CW197" i="3"/>
  <c r="CX198" i="3"/>
  <c r="CX200" i="3"/>
  <c r="CX192" i="3"/>
  <c r="CW194" i="3"/>
  <c r="CX181" i="3"/>
  <c r="CU176" i="3"/>
  <c r="CW179" i="3"/>
  <c r="CX182" i="3"/>
  <c r="CX177" i="3"/>
  <c r="CX179" i="3"/>
  <c r="CX183" i="3"/>
  <c r="AD110" i="1"/>
  <c r="CZ109" i="1"/>
  <c r="Y109" i="1" s="1"/>
  <c r="CR108" i="1"/>
  <c r="Q108" i="1" s="1"/>
  <c r="CP107" i="1"/>
  <c r="O107" i="1" s="1"/>
  <c r="AB107" i="1"/>
  <c r="CP101" i="1"/>
  <c r="O101" i="1" s="1"/>
  <c r="CP97" i="1"/>
  <c r="O97" i="1" s="1"/>
  <c r="CY88" i="1"/>
  <c r="X88" i="1" s="1"/>
  <c r="AB85" i="1"/>
  <c r="CQ85" i="1"/>
  <c r="P85" i="1" s="1"/>
  <c r="CP85" i="1" s="1"/>
  <c r="O85" i="1" s="1"/>
  <c r="AB83" i="1"/>
  <c r="CQ83" i="1"/>
  <c r="P83" i="1" s="1"/>
  <c r="CP83" i="1" s="1"/>
  <c r="O83" i="1" s="1"/>
  <c r="AD111" i="1"/>
  <c r="CR111" i="1" s="1"/>
  <c r="Q111" i="1" s="1"/>
  <c r="AB110" i="1"/>
  <c r="CP108" i="1"/>
  <c r="O108" i="1" s="1"/>
  <c r="CY102" i="1"/>
  <c r="X102" i="1" s="1"/>
  <c r="CY100" i="1"/>
  <c r="X100" i="1" s="1"/>
  <c r="CZ100" i="1"/>
  <c r="Y100" i="1" s="1"/>
  <c r="CR90" i="1"/>
  <c r="Q90" i="1" s="1"/>
  <c r="CP90" i="1" s="1"/>
  <c r="O90" i="1" s="1"/>
  <c r="AB90" i="1"/>
  <c r="CZ85" i="1"/>
  <c r="Y85" i="1" s="1"/>
  <c r="CY85" i="1"/>
  <c r="X85" i="1" s="1"/>
  <c r="CZ83" i="1"/>
  <c r="Y83" i="1" s="1"/>
  <c r="CY83" i="1"/>
  <c r="X83" i="1" s="1"/>
  <c r="CY81" i="1"/>
  <c r="X81" i="1" s="1"/>
  <c r="AB78" i="1"/>
  <c r="AB76" i="1"/>
  <c r="CZ74" i="1"/>
  <c r="Y74" i="1" s="1"/>
  <c r="CY71" i="1"/>
  <c r="X71" i="1" s="1"/>
  <c r="CR61" i="1"/>
  <c r="Q61" i="1" s="1"/>
  <c r="CP61" i="1" s="1"/>
  <c r="O61" i="1" s="1"/>
  <c r="AB60" i="1"/>
  <c r="CR60" i="1"/>
  <c r="Q60" i="1" s="1"/>
  <c r="CP60" i="1" s="1"/>
  <c r="O60" i="1" s="1"/>
  <c r="CY59" i="1"/>
  <c r="X59" i="1" s="1"/>
  <c r="CZ59" i="1"/>
  <c r="Y59" i="1" s="1"/>
  <c r="AB47" i="1"/>
  <c r="CR47" i="1"/>
  <c r="Q47" i="1" s="1"/>
  <c r="CP47" i="1" s="1"/>
  <c r="O47" i="1" s="1"/>
  <c r="GM47" i="1" s="1"/>
  <c r="GO47" i="1" s="1"/>
  <c r="CP41" i="1"/>
  <c r="O41" i="1" s="1"/>
  <c r="AD34" i="1"/>
  <c r="CR34" i="1" s="1"/>
  <c r="Q34" i="1" s="1"/>
  <c r="CP34" i="1" s="1"/>
  <c r="O34" i="1" s="1"/>
  <c r="CS34" i="1"/>
  <c r="R34" i="1" s="1"/>
  <c r="CY34" i="1" s="1"/>
  <c r="X34" i="1" s="1"/>
  <c r="CQ81" i="1"/>
  <c r="P81" i="1" s="1"/>
  <c r="CQ80" i="1"/>
  <c r="P80" i="1" s="1"/>
  <c r="CP80" i="1" s="1"/>
  <c r="O80" i="1" s="1"/>
  <c r="CS79" i="1"/>
  <c r="R79" i="1" s="1"/>
  <c r="CY79" i="1" s="1"/>
  <c r="X79" i="1" s="1"/>
  <c r="CS78" i="1"/>
  <c r="R78" i="1" s="1"/>
  <c r="CZ78" i="1" s="1"/>
  <c r="Y78" i="1" s="1"/>
  <c r="CS77" i="1"/>
  <c r="R77" i="1" s="1"/>
  <c r="CZ77" i="1" s="1"/>
  <c r="Y77" i="1" s="1"/>
  <c r="CS76" i="1"/>
  <c r="R76" i="1" s="1"/>
  <c r="CY76" i="1" s="1"/>
  <c r="X76" i="1" s="1"/>
  <c r="CZ65" i="1"/>
  <c r="Y65" i="1" s="1"/>
  <c r="CZ63" i="1"/>
  <c r="Y63" i="1" s="1"/>
  <c r="CP56" i="1"/>
  <c r="O56" i="1" s="1"/>
  <c r="CY49" i="1"/>
  <c r="X49" i="1" s="1"/>
  <c r="CY44" i="1"/>
  <c r="X44" i="1" s="1"/>
  <c r="CP42" i="1"/>
  <c r="O42" i="1" s="1"/>
  <c r="CS68" i="1"/>
  <c r="R68" i="1" s="1"/>
  <c r="CY68" i="1" s="1"/>
  <c r="X68" i="1" s="1"/>
  <c r="CS67" i="1"/>
  <c r="R67" i="1" s="1"/>
  <c r="CY67" i="1" s="1"/>
  <c r="X67" i="1" s="1"/>
  <c r="CZ66" i="1"/>
  <c r="Y66" i="1" s="1"/>
  <c r="GM66" i="1" s="1"/>
  <c r="GN66" i="1" s="1"/>
  <c r="CP65" i="1"/>
  <c r="O65" i="1" s="1"/>
  <c r="GM65" i="1" s="1"/>
  <c r="GN65" i="1" s="1"/>
  <c r="AB65" i="1"/>
  <c r="CP63" i="1"/>
  <c r="O63" i="1" s="1"/>
  <c r="AB63" i="1"/>
  <c r="CY62" i="1"/>
  <c r="X62" i="1" s="1"/>
  <c r="CZ54" i="1"/>
  <c r="Y54" i="1" s="1"/>
  <c r="CS90" i="1"/>
  <c r="R90" i="1" s="1"/>
  <c r="CY90" i="1" s="1"/>
  <c r="X90" i="1" s="1"/>
  <c r="CS89" i="1"/>
  <c r="R89" i="1" s="1"/>
  <c r="CY89" i="1" s="1"/>
  <c r="X89" i="1" s="1"/>
  <c r="CS88" i="1"/>
  <c r="R88" i="1" s="1"/>
  <c r="CZ88" i="1" s="1"/>
  <c r="Y88" i="1" s="1"/>
  <c r="CS87" i="1"/>
  <c r="R87" i="1" s="1"/>
  <c r="CY87" i="1" s="1"/>
  <c r="X87" i="1" s="1"/>
  <c r="CQ79" i="1"/>
  <c r="P79" i="1" s="1"/>
  <c r="CP79" i="1" s="1"/>
  <c r="O79" i="1" s="1"/>
  <c r="CQ78" i="1"/>
  <c r="P78" i="1" s="1"/>
  <c r="CP78" i="1" s="1"/>
  <c r="O78" i="1" s="1"/>
  <c r="CQ77" i="1"/>
  <c r="P77" i="1" s="1"/>
  <c r="CP77" i="1" s="1"/>
  <c r="O77" i="1" s="1"/>
  <c r="CQ76" i="1"/>
  <c r="P76" i="1" s="1"/>
  <c r="CP76" i="1" s="1"/>
  <c r="O76" i="1" s="1"/>
  <c r="CS75" i="1"/>
  <c r="R75" i="1" s="1"/>
  <c r="CZ75" i="1" s="1"/>
  <c r="Y75" i="1" s="1"/>
  <c r="AB73" i="1"/>
  <c r="CY69" i="1"/>
  <c r="X69" i="1" s="1"/>
  <c r="CR68" i="1"/>
  <c r="Q68" i="1" s="1"/>
  <c r="CP68" i="1" s="1"/>
  <c r="O68" i="1" s="1"/>
  <c r="CR67" i="1"/>
  <c r="Q67" i="1" s="1"/>
  <c r="CP67" i="1" s="1"/>
  <c r="O67" i="1" s="1"/>
  <c r="CZ57" i="1"/>
  <c r="Y57" i="1" s="1"/>
  <c r="CP54" i="1"/>
  <c r="O54" i="1" s="1"/>
  <c r="CZ52" i="1"/>
  <c r="Y52" i="1" s="1"/>
  <c r="CY41" i="1"/>
  <c r="X41" i="1" s="1"/>
  <c r="CZ41" i="1"/>
  <c r="Y41" i="1" s="1"/>
  <c r="CP40" i="1"/>
  <c r="O40" i="1" s="1"/>
  <c r="AD71" i="1"/>
  <c r="CR71" i="1" s="1"/>
  <c r="Q71" i="1" s="1"/>
  <c r="CP71" i="1" s="1"/>
  <c r="O71" i="1" s="1"/>
  <c r="GM71" i="1" s="1"/>
  <c r="GN71" i="1" s="1"/>
  <c r="AD70" i="1"/>
  <c r="CR70" i="1" s="1"/>
  <c r="Q70" i="1" s="1"/>
  <c r="CP70" i="1" s="1"/>
  <c r="O70" i="1" s="1"/>
  <c r="GM70" i="1" s="1"/>
  <c r="GN70" i="1" s="1"/>
  <c r="CZ64" i="1"/>
  <c r="Y64" i="1" s="1"/>
  <c r="CP62" i="1"/>
  <c r="O62" i="1" s="1"/>
  <c r="GM62" i="1" s="1"/>
  <c r="GO62" i="1" s="1"/>
  <c r="AB62" i="1"/>
  <c r="CY48" i="1"/>
  <c r="X48" i="1" s="1"/>
  <c r="CZ48" i="1"/>
  <c r="Y48" i="1" s="1"/>
  <c r="CP43" i="1"/>
  <c r="O43" i="1" s="1"/>
  <c r="AB41" i="1"/>
  <c r="CR41" i="1"/>
  <c r="Q41" i="1" s="1"/>
  <c r="CS35" i="1"/>
  <c r="R35" i="1" s="1"/>
  <c r="CY35" i="1" s="1"/>
  <c r="X35" i="1" s="1"/>
  <c r="AD35" i="1"/>
  <c r="CR35" i="1" s="1"/>
  <c r="Q35" i="1" s="1"/>
  <c r="AB75" i="1"/>
  <c r="AB70" i="1"/>
  <c r="CP64" i="1"/>
  <c r="O64" i="1" s="1"/>
  <c r="AB64" i="1"/>
  <c r="CY61" i="1"/>
  <c r="X61" i="1" s="1"/>
  <c r="CZ61" i="1"/>
  <c r="Y61" i="1" s="1"/>
  <c r="CY60" i="1"/>
  <c r="X60" i="1" s="1"/>
  <c r="CZ60" i="1"/>
  <c r="Y60" i="1" s="1"/>
  <c r="CP50" i="1"/>
  <c r="O50" i="1" s="1"/>
  <c r="GM50" i="1" s="1"/>
  <c r="GN50" i="1" s="1"/>
  <c r="AB48" i="1"/>
  <c r="CR48" i="1"/>
  <c r="Q48" i="1" s="1"/>
  <c r="CP48" i="1" s="1"/>
  <c r="O48" i="1" s="1"/>
  <c r="GM48" i="1" s="1"/>
  <c r="GN48" i="1" s="1"/>
  <c r="CY47" i="1"/>
  <c r="X47" i="1" s="1"/>
  <c r="CZ47" i="1"/>
  <c r="Y47" i="1" s="1"/>
  <c r="AB43" i="1"/>
  <c r="CQ39" i="1"/>
  <c r="P39" i="1" s="1"/>
  <c r="CQ32" i="1"/>
  <c r="P32" i="1" s="1"/>
  <c r="AB40" i="1"/>
  <c r="CP29" i="1"/>
  <c r="O29" i="1" s="1"/>
  <c r="GM29" i="1" s="1"/>
  <c r="GN29" i="1" s="1"/>
  <c r="CP28" i="1"/>
  <c r="O28" i="1" s="1"/>
  <c r="CP35" i="1"/>
  <c r="O35" i="1" s="1"/>
  <c r="AB35" i="1"/>
  <c r="CQ33" i="1"/>
  <c r="P33" i="1" s="1"/>
  <c r="CZ51" i="1"/>
  <c r="Y51" i="1" s="1"/>
  <c r="CZ46" i="1"/>
  <c r="Y46" i="1" s="1"/>
  <c r="CZ45" i="1"/>
  <c r="Y45" i="1" s="1"/>
  <c r="CZ44" i="1"/>
  <c r="Y44" i="1" s="1"/>
  <c r="CQ58" i="1"/>
  <c r="P58" i="1" s="1"/>
  <c r="CQ57" i="1"/>
  <c r="P57" i="1" s="1"/>
  <c r="CP57" i="1" s="1"/>
  <c r="O57" i="1" s="1"/>
  <c r="GM57" i="1" s="1"/>
  <c r="GN57" i="1" s="1"/>
  <c r="CQ52" i="1"/>
  <c r="P52" i="1" s="1"/>
  <c r="CP52" i="1" s="1"/>
  <c r="O52" i="1" s="1"/>
  <c r="CQ51" i="1"/>
  <c r="P51" i="1" s="1"/>
  <c r="CP51" i="1" s="1"/>
  <c r="O51" i="1" s="1"/>
  <c r="CQ46" i="1"/>
  <c r="P46" i="1" s="1"/>
  <c r="CP46" i="1" s="1"/>
  <c r="O46" i="1" s="1"/>
  <c r="CQ45" i="1"/>
  <c r="P45" i="1" s="1"/>
  <c r="CP45" i="1" s="1"/>
  <c r="O45" i="1" s="1"/>
  <c r="CQ44" i="1"/>
  <c r="P44" i="1" s="1"/>
  <c r="CP44" i="1" s="1"/>
  <c r="O44" i="1" s="1"/>
  <c r="CS43" i="1"/>
  <c r="R43" i="1" s="1"/>
  <c r="CZ43" i="1" s="1"/>
  <c r="Y43" i="1" s="1"/>
  <c r="CS42" i="1"/>
  <c r="R42" i="1" s="1"/>
  <c r="CZ42" i="1" s="1"/>
  <c r="Y42" i="1" s="1"/>
  <c r="AD37" i="1"/>
  <c r="CR37" i="1" s="1"/>
  <c r="Q37" i="1" s="1"/>
  <c r="CP37" i="1" s="1"/>
  <c r="O37" i="1" s="1"/>
  <c r="CS37" i="1"/>
  <c r="R37" i="1" s="1"/>
  <c r="CZ37" i="1" s="1"/>
  <c r="Y37" i="1" s="1"/>
  <c r="CZ33" i="1"/>
  <c r="Y33" i="1" s="1"/>
  <c r="CY33" i="1"/>
  <c r="X33" i="1" s="1"/>
  <c r="DF300" i="3"/>
  <c r="DJ300" i="3" s="1"/>
  <c r="DI300" i="3"/>
  <c r="DG300" i="3"/>
  <c r="DH300" i="3"/>
  <c r="AD39" i="1"/>
  <c r="CR39" i="1" s="1"/>
  <c r="Q39" i="1" s="1"/>
  <c r="CS39" i="1"/>
  <c r="R39" i="1" s="1"/>
  <c r="CY39" i="1" s="1"/>
  <c r="X39" i="1" s="1"/>
  <c r="AD38" i="1"/>
  <c r="CS38" i="1"/>
  <c r="R38" i="1" s="1"/>
  <c r="CZ38" i="1" s="1"/>
  <c r="Y38" i="1" s="1"/>
  <c r="AB36" i="1"/>
  <c r="DH314" i="3"/>
  <c r="DI314" i="3"/>
  <c r="DJ314" i="3" s="1"/>
  <c r="DF314" i="3"/>
  <c r="DG314" i="3"/>
  <c r="AD33" i="1"/>
  <c r="CR33" i="1" s="1"/>
  <c r="Q33" i="1" s="1"/>
  <c r="CY32" i="1"/>
  <c r="X32" i="1" s="1"/>
  <c r="AD32" i="1"/>
  <c r="CR32" i="1" s="1"/>
  <c r="Q32" i="1" s="1"/>
  <c r="DF308" i="3"/>
  <c r="DG308" i="3"/>
  <c r="DI305" i="3"/>
  <c r="DH305" i="3"/>
  <c r="DI287" i="3"/>
  <c r="DH287" i="3"/>
  <c r="CX283" i="3"/>
  <c r="CV283" i="3"/>
  <c r="CX280" i="3"/>
  <c r="DI245" i="3"/>
  <c r="DF245" i="3"/>
  <c r="DJ245" i="3" s="1"/>
  <c r="DG245" i="3"/>
  <c r="DH245" i="3"/>
  <c r="DG223" i="3"/>
  <c r="DI223" i="3"/>
  <c r="DF223" i="3"/>
  <c r="DJ223" i="3" s="1"/>
  <c r="DH223" i="3"/>
  <c r="CX193" i="3"/>
  <c r="DI308" i="3"/>
  <c r="DJ308" i="3" s="1"/>
  <c r="DG305" i="3"/>
  <c r="DF287" i="3"/>
  <c r="CX276" i="3"/>
  <c r="CW276" i="3"/>
  <c r="DG205" i="3"/>
  <c r="DJ205" i="3" s="1"/>
  <c r="DI205" i="3"/>
  <c r="DF205" i="3"/>
  <c r="DH205" i="3"/>
  <c r="CW186" i="3"/>
  <c r="CX186" i="3"/>
  <c r="CQ31" i="1"/>
  <c r="P31" i="1" s="1"/>
  <c r="CP31" i="1" s="1"/>
  <c r="O31" i="1" s="1"/>
  <c r="GM31" i="1" s="1"/>
  <c r="GN31" i="1" s="1"/>
  <c r="CX310" i="3"/>
  <c r="DH308" i="3"/>
  <c r="DF305" i="3"/>
  <c r="DJ305" i="3" s="1"/>
  <c r="DF303" i="3"/>
  <c r="DJ303" i="3" s="1"/>
  <c r="DG303" i="3"/>
  <c r="CV274" i="3"/>
  <c r="DF251" i="3"/>
  <c r="DI251" i="3"/>
  <c r="DJ251" i="3" s="1"/>
  <c r="DF246" i="3"/>
  <c r="DJ246" i="3" s="1"/>
  <c r="DH229" i="3"/>
  <c r="DF229" i="3"/>
  <c r="DG229" i="3"/>
  <c r="DJ229" i="3" s="1"/>
  <c r="DF301" i="3"/>
  <c r="DJ301" i="3" s="1"/>
  <c r="DG301" i="3"/>
  <c r="DH301" i="3"/>
  <c r="DI301" i="3"/>
  <c r="CX272" i="3"/>
  <c r="CX271" i="3"/>
  <c r="CX265" i="3"/>
  <c r="CX264" i="3"/>
  <c r="CW187" i="3"/>
  <c r="CX187" i="3"/>
  <c r="DI156" i="3"/>
  <c r="DF156" i="3"/>
  <c r="DJ156" i="3" s="1"/>
  <c r="DG156" i="3"/>
  <c r="DH156" i="3"/>
  <c r="DI143" i="3"/>
  <c r="DF143" i="3"/>
  <c r="DG143" i="3"/>
  <c r="DJ143" i="3" s="1"/>
  <c r="DH143" i="3"/>
  <c r="CQ30" i="1"/>
  <c r="P30" i="1" s="1"/>
  <c r="CX295" i="3"/>
  <c r="CW269" i="3"/>
  <c r="CX266" i="3"/>
  <c r="CV266" i="3"/>
  <c r="CX263" i="3"/>
  <c r="CW261" i="3"/>
  <c r="DF255" i="3"/>
  <c r="DJ255" i="3" s="1"/>
  <c r="DG255" i="3"/>
  <c r="DH255" i="3"/>
  <c r="DI255" i="3"/>
  <c r="DG251" i="3"/>
  <c r="DI229" i="3"/>
  <c r="CX312" i="3"/>
  <c r="CV299" i="3"/>
  <c r="CX299" i="3"/>
  <c r="CX293" i="3"/>
  <c r="CW292" i="3"/>
  <c r="CX270" i="3"/>
  <c r="CX258" i="3"/>
  <c r="DF257" i="3"/>
  <c r="DJ257" i="3" s="1"/>
  <c r="DG257" i="3"/>
  <c r="DI256" i="3"/>
  <c r="DF254" i="3"/>
  <c r="DJ254" i="3" s="1"/>
  <c r="DI254" i="3"/>
  <c r="DI246" i="3"/>
  <c r="CV242" i="3"/>
  <c r="CX242" i="3"/>
  <c r="DI221" i="3"/>
  <c r="DF221" i="3"/>
  <c r="DJ221" i="3" s="1"/>
  <c r="DG221" i="3"/>
  <c r="DH221" i="3"/>
  <c r="CX313" i="3"/>
  <c r="DF288" i="3"/>
  <c r="DJ288" i="3" s="1"/>
  <c r="DG288" i="3"/>
  <c r="DH288" i="3"/>
  <c r="CX260" i="3"/>
  <c r="DH254" i="3"/>
  <c r="DI250" i="3"/>
  <c r="DH250" i="3"/>
  <c r="CX212" i="3"/>
  <c r="CV309" i="3"/>
  <c r="CX309" i="3"/>
  <c r="DF306" i="3"/>
  <c r="DJ306" i="3" s="1"/>
  <c r="DG306" i="3"/>
  <c r="DH306" i="3"/>
  <c r="CW287" i="3"/>
  <c r="DF284" i="3"/>
  <c r="DG284" i="3"/>
  <c r="CX281" i="3"/>
  <c r="CW278" i="3"/>
  <c r="DI257" i="3"/>
  <c r="DG254" i="3"/>
  <c r="DG250" i="3"/>
  <c r="DH248" i="3"/>
  <c r="DF248" i="3"/>
  <c r="DG248" i="3"/>
  <c r="DF222" i="3"/>
  <c r="DJ222" i="3" s="1"/>
  <c r="DH222" i="3"/>
  <c r="DI222" i="3"/>
  <c r="DG222" i="3"/>
  <c r="DH218" i="3"/>
  <c r="DF218" i="3"/>
  <c r="DJ218" i="3" s="1"/>
  <c r="DG218" i="3"/>
  <c r="DI218" i="3"/>
  <c r="DG302" i="3"/>
  <c r="CX236" i="3"/>
  <c r="CX214" i="3"/>
  <c r="CX195" i="3"/>
  <c r="DF172" i="3"/>
  <c r="DJ172" i="3" s="1"/>
  <c r="DF171" i="3"/>
  <c r="DJ171" i="3" s="1"/>
  <c r="DG171" i="3"/>
  <c r="DI171" i="3"/>
  <c r="DH139" i="3"/>
  <c r="DI139" i="3"/>
  <c r="DF139" i="3"/>
  <c r="DJ139" i="3" s="1"/>
  <c r="DG139" i="3"/>
  <c r="DH136" i="3"/>
  <c r="DI136" i="3"/>
  <c r="DF136" i="3"/>
  <c r="DG136" i="3"/>
  <c r="DJ136" i="3" s="1"/>
  <c r="DI307" i="3"/>
  <c r="DJ307" i="3" s="1"/>
  <c r="CX292" i="3"/>
  <c r="DI285" i="3"/>
  <c r="CX278" i="3"/>
  <c r="CX252" i="3"/>
  <c r="CX238" i="3"/>
  <c r="CV228" i="3"/>
  <c r="DF226" i="3"/>
  <c r="DH226" i="3"/>
  <c r="DI226" i="3"/>
  <c r="DJ226" i="3" s="1"/>
  <c r="DG217" i="3"/>
  <c r="DI217" i="3"/>
  <c r="DJ217" i="3" s="1"/>
  <c r="DF201" i="3"/>
  <c r="DH201" i="3"/>
  <c r="CX191" i="3"/>
  <c r="CV184" i="3"/>
  <c r="CX184" i="3"/>
  <c r="CX180" i="3"/>
  <c r="CW144" i="3"/>
  <c r="CX144" i="3"/>
  <c r="DI304" i="3"/>
  <c r="DI249" i="3"/>
  <c r="DI232" i="3"/>
  <c r="DG231" i="3"/>
  <c r="DI231" i="3"/>
  <c r="DG226" i="3"/>
  <c r="CX209" i="3"/>
  <c r="DG204" i="3"/>
  <c r="DJ204" i="3" s="1"/>
  <c r="DI204" i="3"/>
  <c r="CW178" i="3"/>
  <c r="CX178" i="3"/>
  <c r="DI166" i="3"/>
  <c r="DJ166" i="3" s="1"/>
  <c r="DF166" i="3"/>
  <c r="DG166" i="3"/>
  <c r="DH132" i="3"/>
  <c r="DI132" i="3"/>
  <c r="DF132" i="3"/>
  <c r="DJ132" i="3" s="1"/>
  <c r="DG132" i="3"/>
  <c r="DH116" i="3"/>
  <c r="DI116" i="3"/>
  <c r="DF116" i="3"/>
  <c r="DJ116" i="3" s="1"/>
  <c r="DG116" i="3"/>
  <c r="CX234" i="3"/>
  <c r="DF228" i="3"/>
  <c r="DH228" i="3"/>
  <c r="DF217" i="3"/>
  <c r="CX216" i="3"/>
  <c r="CX208" i="3"/>
  <c r="DH204" i="3"/>
  <c r="CV176" i="3"/>
  <c r="CX176" i="3"/>
  <c r="DI175" i="3"/>
  <c r="DF175" i="3"/>
  <c r="DJ175" i="3" s="1"/>
  <c r="DG175" i="3"/>
  <c r="DH169" i="3"/>
  <c r="DI169" i="3"/>
  <c r="DJ169" i="3" s="1"/>
  <c r="DF169" i="3"/>
  <c r="DF168" i="3"/>
  <c r="DJ168" i="3" s="1"/>
  <c r="DG168" i="3"/>
  <c r="DH168" i="3"/>
  <c r="DF164" i="3"/>
  <c r="DJ164" i="3" s="1"/>
  <c r="DI164" i="3"/>
  <c r="DG164" i="3"/>
  <c r="DH164" i="3"/>
  <c r="CW162" i="3"/>
  <c r="CX162" i="3"/>
  <c r="DG304" i="3"/>
  <c r="CX269" i="3"/>
  <c r="DG249" i="3"/>
  <c r="DJ249" i="3" s="1"/>
  <c r="DF247" i="3"/>
  <c r="DF243" i="3"/>
  <c r="DF232" i="3"/>
  <c r="DJ232" i="3" s="1"/>
  <c r="DF231" i="3"/>
  <c r="DJ231" i="3" s="1"/>
  <c r="DF230" i="3"/>
  <c r="DG230" i="3"/>
  <c r="DJ230" i="3" s="1"/>
  <c r="DG227" i="3"/>
  <c r="DI227" i="3"/>
  <c r="DJ227" i="3" s="1"/>
  <c r="DF220" i="3"/>
  <c r="DJ220" i="3" s="1"/>
  <c r="DH220" i="3"/>
  <c r="DF204" i="3"/>
  <c r="CW203" i="3"/>
  <c r="CX203" i="3"/>
  <c r="DF174" i="3"/>
  <c r="DJ174" i="3" s="1"/>
  <c r="DG174" i="3"/>
  <c r="DH174" i="3"/>
  <c r="DG169" i="3"/>
  <c r="DI123" i="3"/>
  <c r="DF123" i="3"/>
  <c r="DJ123" i="3" s="1"/>
  <c r="DG123" i="3"/>
  <c r="DH123" i="3"/>
  <c r="DI110" i="3"/>
  <c r="DF110" i="3"/>
  <c r="DJ110" i="3" s="1"/>
  <c r="DG110" i="3"/>
  <c r="DH110" i="3"/>
  <c r="CW236" i="3"/>
  <c r="DF224" i="3"/>
  <c r="DJ224" i="3" s="1"/>
  <c r="DG224" i="3"/>
  <c r="DI220" i="3"/>
  <c r="CV207" i="3"/>
  <c r="DI202" i="3"/>
  <c r="DJ202" i="3" s="1"/>
  <c r="DF202" i="3"/>
  <c r="DG202" i="3"/>
  <c r="CX197" i="3"/>
  <c r="CW188" i="3"/>
  <c r="DH175" i="3"/>
  <c r="DI168" i="3"/>
  <c r="DH166" i="3"/>
  <c r="DF138" i="3"/>
  <c r="DJ138" i="3" s="1"/>
  <c r="DG138" i="3"/>
  <c r="DI138" i="3"/>
  <c r="DH138" i="3"/>
  <c r="DF124" i="3"/>
  <c r="DJ124" i="3" s="1"/>
  <c r="DG124" i="3"/>
  <c r="DH124" i="3"/>
  <c r="DI124" i="3"/>
  <c r="DF111" i="3"/>
  <c r="DJ111" i="3" s="1"/>
  <c r="DG111" i="3"/>
  <c r="DH111" i="3"/>
  <c r="DI111" i="3"/>
  <c r="CW167" i="3"/>
  <c r="CX167" i="3"/>
  <c r="CV160" i="3"/>
  <c r="CX160" i="3"/>
  <c r="DF151" i="3"/>
  <c r="DH151" i="3"/>
  <c r="DI151" i="3"/>
  <c r="DJ151" i="3" s="1"/>
  <c r="DI150" i="3"/>
  <c r="DJ150" i="3" s="1"/>
  <c r="DF150" i="3"/>
  <c r="DG150" i="3"/>
  <c r="DF128" i="3"/>
  <c r="DG128" i="3"/>
  <c r="DJ128" i="3" s="1"/>
  <c r="DH128" i="3"/>
  <c r="DI128" i="3"/>
  <c r="DF81" i="3"/>
  <c r="DJ81" i="3" s="1"/>
  <c r="DI81" i="3"/>
  <c r="DG81" i="3"/>
  <c r="DH81" i="3"/>
  <c r="CX225" i="3"/>
  <c r="CX207" i="3"/>
  <c r="DG206" i="3"/>
  <c r="DG170" i="3"/>
  <c r="DJ170" i="3" s="1"/>
  <c r="DF163" i="3"/>
  <c r="DJ163" i="3" s="1"/>
  <c r="DG163" i="3"/>
  <c r="DF159" i="3"/>
  <c r="DJ159" i="3" s="1"/>
  <c r="DG159" i="3"/>
  <c r="DF155" i="3"/>
  <c r="DJ155" i="3" s="1"/>
  <c r="DG155" i="3"/>
  <c r="DG129" i="3"/>
  <c r="DH129" i="3"/>
  <c r="DI129" i="3"/>
  <c r="DI163" i="3"/>
  <c r="DI159" i="3"/>
  <c r="DI155" i="3"/>
  <c r="DH150" i="3"/>
  <c r="DH149" i="3"/>
  <c r="DI149" i="3"/>
  <c r="DF149" i="3"/>
  <c r="DJ149" i="3" s="1"/>
  <c r="DF148" i="3"/>
  <c r="DJ148" i="3" s="1"/>
  <c r="DG148" i="3"/>
  <c r="DI148" i="3"/>
  <c r="DH126" i="3"/>
  <c r="DI126" i="3"/>
  <c r="DJ126" i="3" s="1"/>
  <c r="DF126" i="3"/>
  <c r="DF70" i="3"/>
  <c r="DH70" i="3"/>
  <c r="DI70" i="3"/>
  <c r="DJ70" i="3" s="1"/>
  <c r="DG70" i="3"/>
  <c r="DH101" i="3"/>
  <c r="DI101" i="3"/>
  <c r="DF101" i="3"/>
  <c r="DJ101" i="3" s="1"/>
  <c r="DF165" i="3"/>
  <c r="DG165" i="3"/>
  <c r="DF161" i="3"/>
  <c r="DI161" i="3"/>
  <c r="DF129" i="3"/>
  <c r="DJ129" i="3" s="1"/>
  <c r="DH107" i="3"/>
  <c r="DI107" i="3"/>
  <c r="DF107" i="3"/>
  <c r="DJ107" i="3" s="1"/>
  <c r="DH87" i="3"/>
  <c r="DI87" i="3"/>
  <c r="DF87" i="3"/>
  <c r="DJ87" i="3" s="1"/>
  <c r="DG87" i="3"/>
  <c r="CW146" i="3"/>
  <c r="CX146" i="3"/>
  <c r="DF145" i="3"/>
  <c r="DG145" i="3"/>
  <c r="DJ145" i="3" s="1"/>
  <c r="DI145" i="3"/>
  <c r="DF141" i="3"/>
  <c r="DH141" i="3"/>
  <c r="DI141" i="3"/>
  <c r="DJ141" i="3" s="1"/>
  <c r="DF134" i="3"/>
  <c r="DH134" i="3"/>
  <c r="DI134" i="3"/>
  <c r="DJ134" i="3" s="1"/>
  <c r="DI133" i="3"/>
  <c r="DJ133" i="3" s="1"/>
  <c r="DF133" i="3"/>
  <c r="DG133" i="3"/>
  <c r="DF121" i="3"/>
  <c r="DG121" i="3"/>
  <c r="DJ121" i="3" s="1"/>
  <c r="DH121" i="3"/>
  <c r="DI121" i="3"/>
  <c r="CW113" i="3"/>
  <c r="CX113" i="3"/>
  <c r="DG98" i="3"/>
  <c r="DH98" i="3"/>
  <c r="DI98" i="3"/>
  <c r="DH95" i="3"/>
  <c r="DI95" i="3"/>
  <c r="DF95" i="3"/>
  <c r="DJ95" i="3" s="1"/>
  <c r="DH165" i="3"/>
  <c r="DG161" i="3"/>
  <c r="DJ161" i="3" s="1"/>
  <c r="DH157" i="3"/>
  <c r="DI157" i="3"/>
  <c r="DH153" i="3"/>
  <c r="DI153" i="3"/>
  <c r="DF153" i="3"/>
  <c r="DG141" i="3"/>
  <c r="DI104" i="3"/>
  <c r="DF104" i="3"/>
  <c r="DJ104" i="3" s="1"/>
  <c r="DG104" i="3"/>
  <c r="DG101" i="3"/>
  <c r="DF74" i="3"/>
  <c r="DG74" i="3"/>
  <c r="DH74" i="3"/>
  <c r="DI74" i="3"/>
  <c r="DJ74" i="3" s="1"/>
  <c r="CX105" i="3"/>
  <c r="DF86" i="3"/>
  <c r="DJ86" i="3" s="1"/>
  <c r="DI86" i="3"/>
  <c r="DF78" i="3"/>
  <c r="DJ78" i="3" s="1"/>
  <c r="DH78" i="3"/>
  <c r="DI78" i="3"/>
  <c r="DF55" i="3"/>
  <c r="DI55" i="3"/>
  <c r="DF49" i="3"/>
  <c r="DJ49" i="3" s="1"/>
  <c r="DG49" i="3"/>
  <c r="CX48" i="3"/>
  <c r="CW48" i="3"/>
  <c r="DI19" i="3"/>
  <c r="DJ19" i="3" s="1"/>
  <c r="DF19" i="3"/>
  <c r="DH19" i="3"/>
  <c r="DF17" i="3"/>
  <c r="DJ17" i="3" s="1"/>
  <c r="DG17" i="3"/>
  <c r="DH17" i="3"/>
  <c r="DI17" i="3"/>
  <c r="DI4" i="3"/>
  <c r="DJ4" i="3" s="1"/>
  <c r="DF4" i="3"/>
  <c r="DG4" i="3"/>
  <c r="DH4" i="3"/>
  <c r="DG147" i="3"/>
  <c r="DG137" i="3"/>
  <c r="DJ137" i="3" s="1"/>
  <c r="DG130" i="3"/>
  <c r="DG127" i="3"/>
  <c r="DJ127" i="3" s="1"/>
  <c r="DG120" i="3"/>
  <c r="DG114" i="3"/>
  <c r="DG99" i="3"/>
  <c r="DG93" i="3"/>
  <c r="CV90" i="3"/>
  <c r="CX90" i="3"/>
  <c r="DH86" i="3"/>
  <c r="DI82" i="3"/>
  <c r="DH82" i="3"/>
  <c r="DF77" i="3"/>
  <c r="DJ77" i="3" s="1"/>
  <c r="DI77" i="3"/>
  <c r="CX73" i="3"/>
  <c r="CV73" i="3"/>
  <c r="DF63" i="3"/>
  <c r="DG63" i="3"/>
  <c r="DJ63" i="3" s="1"/>
  <c r="DH63" i="3"/>
  <c r="DI63" i="3"/>
  <c r="DH55" i="3"/>
  <c r="DH54" i="3"/>
  <c r="DI54" i="3"/>
  <c r="DJ54" i="3" s="1"/>
  <c r="DG54" i="3"/>
  <c r="DI49" i="3"/>
  <c r="DF38" i="3"/>
  <c r="DJ38" i="3" s="1"/>
  <c r="DI38" i="3"/>
  <c r="DG19" i="3"/>
  <c r="DI131" i="3"/>
  <c r="DI125" i="3"/>
  <c r="DJ125" i="3" s="1"/>
  <c r="DI115" i="3"/>
  <c r="DI112" i="3"/>
  <c r="DJ112" i="3" s="1"/>
  <c r="DI106" i="3"/>
  <c r="DI100" i="3"/>
  <c r="DI94" i="3"/>
  <c r="DF89" i="3"/>
  <c r="DJ89" i="3" s="1"/>
  <c r="DG89" i="3"/>
  <c r="DG86" i="3"/>
  <c r="DG85" i="3"/>
  <c r="DF85" i="3"/>
  <c r="DJ85" i="3" s="1"/>
  <c r="DH77" i="3"/>
  <c r="CV72" i="3"/>
  <c r="CX72" i="3"/>
  <c r="DF71" i="3"/>
  <c r="DG71" i="3"/>
  <c r="DI71" i="3"/>
  <c r="DJ71" i="3" s="1"/>
  <c r="DI68" i="3"/>
  <c r="DH68" i="3"/>
  <c r="DF67" i="3"/>
  <c r="DJ67" i="3" s="1"/>
  <c r="DG67" i="3"/>
  <c r="DI67" i="3"/>
  <c r="DF62" i="3"/>
  <c r="DG62" i="3"/>
  <c r="DG55" i="3"/>
  <c r="DJ55" i="3" s="1"/>
  <c r="DH49" i="3"/>
  <c r="DF46" i="3"/>
  <c r="DG46" i="3"/>
  <c r="DH46" i="3"/>
  <c r="DF43" i="3"/>
  <c r="DJ43" i="3" s="1"/>
  <c r="DG43" i="3"/>
  <c r="DH43" i="3"/>
  <c r="DI43" i="3"/>
  <c r="DH38" i="3"/>
  <c r="DG2" i="3"/>
  <c r="DH2" i="3"/>
  <c r="DI2" i="3"/>
  <c r="DJ2" i="3" s="1"/>
  <c r="DF2" i="3"/>
  <c r="CX61" i="3"/>
  <c r="CV61" i="3"/>
  <c r="DH44" i="3"/>
  <c r="DI44" i="3"/>
  <c r="DG44" i="3"/>
  <c r="DF42" i="3"/>
  <c r="DI42" i="3"/>
  <c r="DG38" i="3"/>
  <c r="DF35" i="3"/>
  <c r="DG35" i="3"/>
  <c r="DJ35" i="3" s="1"/>
  <c r="DI35" i="3"/>
  <c r="DI22" i="3"/>
  <c r="DF22" i="3"/>
  <c r="DJ22" i="3" s="1"/>
  <c r="DH22" i="3"/>
  <c r="DH11" i="3"/>
  <c r="DI11" i="3"/>
  <c r="DJ11" i="3" s="1"/>
  <c r="DF11" i="3"/>
  <c r="DG11" i="3"/>
  <c r="DG131" i="3"/>
  <c r="DG125" i="3"/>
  <c r="DG115" i="3"/>
  <c r="DG112" i="3"/>
  <c r="DG106" i="3"/>
  <c r="DG100" i="3"/>
  <c r="DG94" i="3"/>
  <c r="CW84" i="3"/>
  <c r="CX84" i="3"/>
  <c r="DF80" i="3"/>
  <c r="DJ80" i="3" s="1"/>
  <c r="DG80" i="3"/>
  <c r="DF66" i="3"/>
  <c r="DG66" i="3"/>
  <c r="DJ66" i="3" s="1"/>
  <c r="DI45" i="3"/>
  <c r="DJ45" i="3" s="1"/>
  <c r="DH45" i="3"/>
  <c r="CX41" i="3"/>
  <c r="CW41" i="3"/>
  <c r="DH34" i="3"/>
  <c r="DI34" i="3"/>
  <c r="DJ34" i="3" s="1"/>
  <c r="DG34" i="3"/>
  <c r="DI31" i="3"/>
  <c r="DF31" i="3"/>
  <c r="DJ31" i="3" s="1"/>
  <c r="DH31" i="3"/>
  <c r="DI12" i="3"/>
  <c r="DJ12" i="3" s="1"/>
  <c r="DF12" i="3"/>
  <c r="DG12" i="3"/>
  <c r="DH12" i="3"/>
  <c r="DG152" i="3"/>
  <c r="DJ152" i="3" s="1"/>
  <c r="DG135" i="3"/>
  <c r="DJ135" i="3" s="1"/>
  <c r="DG122" i="3"/>
  <c r="DJ122" i="3" s="1"/>
  <c r="CX119" i="3"/>
  <c r="DG118" i="3"/>
  <c r="DG109" i="3"/>
  <c r="DG103" i="3"/>
  <c r="DH92" i="3"/>
  <c r="DF91" i="3"/>
  <c r="DI91" i="3"/>
  <c r="DF83" i="3"/>
  <c r="DI83" i="3"/>
  <c r="DJ83" i="3" s="1"/>
  <c r="DI80" i="3"/>
  <c r="DF68" i="3"/>
  <c r="DJ68" i="3" s="1"/>
  <c r="DI66" i="3"/>
  <c r="CW65" i="3"/>
  <c r="DF59" i="3"/>
  <c r="DJ59" i="3" s="1"/>
  <c r="DG59" i="3"/>
  <c r="DH59" i="3"/>
  <c r="DI58" i="3"/>
  <c r="DH58" i="3"/>
  <c r="DI46" i="3"/>
  <c r="DJ46" i="3" s="1"/>
  <c r="DF45" i="3"/>
  <c r="DG42" i="3"/>
  <c r="DJ42" i="3" s="1"/>
  <c r="DH35" i="3"/>
  <c r="DF27" i="3"/>
  <c r="DG27" i="3"/>
  <c r="DJ27" i="3" s="1"/>
  <c r="DH27" i="3"/>
  <c r="DI27" i="3"/>
  <c r="DH80" i="3"/>
  <c r="DF75" i="3"/>
  <c r="DH75" i="3"/>
  <c r="DI75" i="3"/>
  <c r="DH66" i="3"/>
  <c r="DI65" i="3"/>
  <c r="DH65" i="3"/>
  <c r="DF52" i="3"/>
  <c r="DJ52" i="3" s="1"/>
  <c r="DG52" i="3"/>
  <c r="DH52" i="3"/>
  <c r="DI51" i="3"/>
  <c r="DH51" i="3"/>
  <c r="DF44" i="3"/>
  <c r="DJ44" i="3" s="1"/>
  <c r="DG39" i="3"/>
  <c r="DH28" i="3"/>
  <c r="DI28" i="3"/>
  <c r="DG28" i="3"/>
  <c r="DF25" i="3"/>
  <c r="DJ25" i="3" s="1"/>
  <c r="DG25" i="3"/>
  <c r="DI25" i="3"/>
  <c r="DG22" i="3"/>
  <c r="DF8" i="3"/>
  <c r="DG8" i="3"/>
  <c r="DH8" i="3"/>
  <c r="DI8" i="3"/>
  <c r="DJ8" i="3" s="1"/>
  <c r="DF76" i="3"/>
  <c r="DF64" i="3"/>
  <c r="DF60" i="3"/>
  <c r="DJ60" i="3" s="1"/>
  <c r="DF37" i="3"/>
  <c r="DJ37" i="3" s="1"/>
  <c r="DF24" i="3"/>
  <c r="DJ24" i="3" s="1"/>
  <c r="DI16" i="3"/>
  <c r="DF15" i="3"/>
  <c r="DJ15" i="3" s="1"/>
  <c r="DI13" i="3"/>
  <c r="DJ13" i="3" s="1"/>
  <c r="CV11" i="3"/>
  <c r="DI5" i="3"/>
  <c r="DJ5" i="3" s="1"/>
  <c r="DG3" i="3"/>
  <c r="CX26" i="3"/>
  <c r="DG16" i="3"/>
  <c r="DG13" i="3"/>
  <c r="CX6" i="3"/>
  <c r="DG5" i="3"/>
  <c r="CX56" i="3"/>
  <c r="CX36" i="3"/>
  <c r="DG29" i="3"/>
  <c r="DG20" i="3"/>
  <c r="DJ20" i="3" s="1"/>
  <c r="CX14" i="3"/>
  <c r="CX7" i="3"/>
  <c r="DI57" i="3"/>
  <c r="DI50" i="3"/>
  <c r="DI47" i="3"/>
  <c r="DI40" i="3"/>
  <c r="DJ40" i="3" s="1"/>
  <c r="DI30" i="3"/>
  <c r="DI21" i="3"/>
  <c r="DI9" i="3"/>
  <c r="DJ9" i="3" s="1"/>
  <c r="DG57" i="3"/>
  <c r="DJ57" i="3" s="1"/>
  <c r="DG50" i="3"/>
  <c r="DG47" i="3"/>
  <c r="DJ47" i="3" s="1"/>
  <c r="DG40" i="3"/>
  <c r="DG30" i="3"/>
  <c r="DG21" i="3"/>
  <c r="CX10" i="3"/>
  <c r="DG9" i="3"/>
  <c r="O151" i="7" l="1"/>
  <c r="O364" i="7"/>
  <c r="O261" i="7"/>
  <c r="O255" i="7"/>
  <c r="O185" i="7"/>
  <c r="O56" i="7"/>
  <c r="O167" i="7"/>
  <c r="X394" i="7"/>
  <c r="O394" i="7"/>
  <c r="L263" i="7"/>
  <c r="G338" i="7"/>
  <c r="O338" i="7" s="1"/>
  <c r="O397" i="7"/>
  <c r="O249" i="7"/>
  <c r="W62" i="7"/>
  <c r="X448" i="7"/>
  <c r="O170" i="7"/>
  <c r="L476" i="7"/>
  <c r="G429" i="7"/>
  <c r="O252" i="7"/>
  <c r="W258" i="7"/>
  <c r="O148" i="7"/>
  <c r="O96" i="7"/>
  <c r="O432" i="7"/>
  <c r="G34" i="7"/>
  <c r="G181" i="7"/>
  <c r="X181" i="7" s="1"/>
  <c r="GM134" i="1"/>
  <c r="GN134" i="1" s="1"/>
  <c r="K224" i="8"/>
  <c r="P224" i="8" s="1"/>
  <c r="J228" i="7"/>
  <c r="P228" i="7" s="1"/>
  <c r="W342" i="7"/>
  <c r="O342" i="7"/>
  <c r="T391" i="8"/>
  <c r="T395" i="7"/>
  <c r="K80" i="8"/>
  <c r="P80" i="8" s="1"/>
  <c r="J84" i="7"/>
  <c r="P84" i="7" s="1"/>
  <c r="R233" i="1"/>
  <c r="AE227" i="1"/>
  <c r="O454" i="7"/>
  <c r="W454" i="7"/>
  <c r="V75" i="8"/>
  <c r="V79" i="7"/>
  <c r="O289" i="8"/>
  <c r="W289" i="8"/>
  <c r="T286" i="8"/>
  <c r="T290" i="7"/>
  <c r="W376" i="8"/>
  <c r="O376" i="8"/>
  <c r="W447" i="8"/>
  <c r="O447" i="8"/>
  <c r="O463" i="7"/>
  <c r="W463" i="7"/>
  <c r="K341" i="8"/>
  <c r="P341" i="8" s="1"/>
  <c r="J345" i="7"/>
  <c r="P345" i="7" s="1"/>
  <c r="K453" i="8"/>
  <c r="P453" i="8" s="1"/>
  <c r="J457" i="7"/>
  <c r="P457" i="7" s="1"/>
  <c r="K280" i="8"/>
  <c r="J284" i="7"/>
  <c r="GM49" i="1"/>
  <c r="GO49" i="1" s="1"/>
  <c r="GM107" i="1"/>
  <c r="GN107" i="1" s="1"/>
  <c r="K86" i="8"/>
  <c r="P86" i="8" s="1"/>
  <c r="J90" i="7"/>
  <c r="P90" i="7" s="1"/>
  <c r="CP118" i="1"/>
  <c r="O118" i="1" s="1"/>
  <c r="L146" i="8"/>
  <c r="K150" i="7"/>
  <c r="T109" i="8"/>
  <c r="L114" i="8" s="1"/>
  <c r="T113" i="7"/>
  <c r="K118" i="7" s="1"/>
  <c r="V65" i="8"/>
  <c r="L70" i="8" s="1"/>
  <c r="V69" i="7"/>
  <c r="K74" i="7" s="1"/>
  <c r="V358" i="8"/>
  <c r="V362" i="7"/>
  <c r="V348" i="8"/>
  <c r="L353" i="8" s="1"/>
  <c r="V352" i="7"/>
  <c r="K357" i="7" s="1"/>
  <c r="V457" i="8"/>
  <c r="V461" i="7"/>
  <c r="T240" i="8"/>
  <c r="T244" i="7"/>
  <c r="V413" i="8"/>
  <c r="L419" i="8" s="1"/>
  <c r="V417" i="7"/>
  <c r="K423" i="7" s="1"/>
  <c r="DF1" i="3"/>
  <c r="DH1" i="3"/>
  <c r="DI1" i="3"/>
  <c r="DJ1" i="3" s="1"/>
  <c r="DG1" i="3"/>
  <c r="DF307" i="3"/>
  <c r="DG307" i="3"/>
  <c r="DH307" i="3"/>
  <c r="DG172" i="3"/>
  <c r="DH172" i="3"/>
  <c r="CP33" i="1"/>
  <c r="O33" i="1" s="1"/>
  <c r="GM33" i="1" s="1"/>
  <c r="GN33" i="1" s="1"/>
  <c r="GM40" i="1"/>
  <c r="GN40" i="1" s="1"/>
  <c r="GM60" i="1"/>
  <c r="GN60" i="1" s="1"/>
  <c r="T59" i="8"/>
  <c r="T63" i="7"/>
  <c r="GM85" i="1"/>
  <c r="GN85" i="1" s="1"/>
  <c r="V90" i="8"/>
  <c r="V94" i="7"/>
  <c r="GM106" i="1"/>
  <c r="GN106" i="1" s="1"/>
  <c r="K83" i="8"/>
  <c r="P83" i="8" s="1"/>
  <c r="J87" i="7"/>
  <c r="P87" i="7" s="1"/>
  <c r="V191" i="8"/>
  <c r="V195" i="7"/>
  <c r="CY104" i="1"/>
  <c r="X104" i="1" s="1"/>
  <c r="T123" i="8"/>
  <c r="T127" i="7"/>
  <c r="V148" i="8"/>
  <c r="L154" i="8" s="1"/>
  <c r="V152" i="7"/>
  <c r="K158" i="7" s="1"/>
  <c r="CY127" i="1"/>
  <c r="X127" i="1" s="1"/>
  <c r="L198" i="8"/>
  <c r="K202" i="7"/>
  <c r="T126" i="8"/>
  <c r="T130" i="7"/>
  <c r="V216" i="8"/>
  <c r="V220" i="7"/>
  <c r="DH256" i="3"/>
  <c r="DG246" i="3"/>
  <c r="CZ34" i="1"/>
  <c r="Y34" i="1" s="1"/>
  <c r="GM44" i="1"/>
  <c r="GO44" i="1" s="1"/>
  <c r="GM52" i="1"/>
  <c r="GN52" i="1" s="1"/>
  <c r="CY43" i="1"/>
  <c r="X43" i="1" s="1"/>
  <c r="GM63" i="1"/>
  <c r="GN63" i="1" s="1"/>
  <c r="GM34" i="1"/>
  <c r="GO34" i="1" s="1"/>
  <c r="T62" i="8"/>
  <c r="T66" i="7"/>
  <c r="AB80" i="1"/>
  <c r="CR110" i="1"/>
  <c r="Q110" i="1" s="1"/>
  <c r="I95" i="8"/>
  <c r="H99" i="7"/>
  <c r="CY75" i="1"/>
  <c r="X75" i="1" s="1"/>
  <c r="GM99" i="1"/>
  <c r="GN99" i="1" s="1"/>
  <c r="T56" i="8"/>
  <c r="T60" i="7"/>
  <c r="CY105" i="1"/>
  <c r="X105" i="1" s="1"/>
  <c r="T87" i="8"/>
  <c r="T91" i="7"/>
  <c r="T84" i="8"/>
  <c r="T88" i="7"/>
  <c r="CP117" i="1"/>
  <c r="O117" i="1" s="1"/>
  <c r="L143" i="8"/>
  <c r="K147" i="7"/>
  <c r="T182" i="8"/>
  <c r="T186" i="7"/>
  <c r="T142" i="8"/>
  <c r="T146" i="7"/>
  <c r="V81" i="8"/>
  <c r="V85" i="7"/>
  <c r="K187" i="8"/>
  <c r="P187" i="8" s="1"/>
  <c r="J191" i="7"/>
  <c r="P191" i="7" s="1"/>
  <c r="T148" i="8"/>
  <c r="L153" i="8" s="1"/>
  <c r="T152" i="7"/>
  <c r="K157" i="7" s="1"/>
  <c r="CY131" i="1"/>
  <c r="X131" i="1" s="1"/>
  <c r="CP121" i="1"/>
  <c r="O121" i="1" s="1"/>
  <c r="L165" i="8"/>
  <c r="K169" i="7"/>
  <c r="V106" i="8"/>
  <c r="V110" i="7"/>
  <c r="V109" i="8"/>
  <c r="L115" i="8" s="1"/>
  <c r="V113" i="7"/>
  <c r="K119" i="7" s="1"/>
  <c r="V213" i="8"/>
  <c r="V217" i="7"/>
  <c r="V161" i="8"/>
  <c r="V165" i="7"/>
  <c r="L220" i="8"/>
  <c r="K224" i="7"/>
  <c r="AB229" i="1"/>
  <c r="CP120" i="1"/>
  <c r="O120" i="1" s="1"/>
  <c r="L162" i="8"/>
  <c r="K166" i="7"/>
  <c r="AP233" i="1"/>
  <c r="V339" i="8"/>
  <c r="V343" i="7"/>
  <c r="K257" i="8"/>
  <c r="P257" i="8" s="1"/>
  <c r="J261" i="7"/>
  <c r="P261" i="7" s="1"/>
  <c r="CY291" i="1"/>
  <c r="X291" i="1" s="1"/>
  <c r="L381" i="8"/>
  <c r="K385" i="7"/>
  <c r="CY281" i="1"/>
  <c r="X281" i="1" s="1"/>
  <c r="CZ292" i="1"/>
  <c r="Y292" i="1" s="1"/>
  <c r="L292" i="8"/>
  <c r="K296" i="7"/>
  <c r="AB278" i="1"/>
  <c r="T290" i="8"/>
  <c r="L293" i="8" s="1"/>
  <c r="T294" i="7"/>
  <c r="K297" i="7" s="1"/>
  <c r="AF233" i="1"/>
  <c r="V448" i="8"/>
  <c r="V452" i="7"/>
  <c r="AB280" i="1"/>
  <c r="GM138" i="1"/>
  <c r="GN138" i="1" s="1"/>
  <c r="K248" i="8"/>
  <c r="P248" i="8" s="1"/>
  <c r="J252" i="7"/>
  <c r="P252" i="7" s="1"/>
  <c r="V252" i="8"/>
  <c r="V256" i="7"/>
  <c r="T300" i="8"/>
  <c r="L305" i="8" s="1"/>
  <c r="T304" i="7"/>
  <c r="K309" i="7" s="1"/>
  <c r="CP321" i="1"/>
  <c r="O321" i="1" s="1"/>
  <c r="L468" i="8"/>
  <c r="K472" i="7"/>
  <c r="V240" i="8"/>
  <c r="V244" i="7"/>
  <c r="V246" i="8"/>
  <c r="V250" i="7"/>
  <c r="GM317" i="1"/>
  <c r="GN317" i="1" s="1"/>
  <c r="T426" i="8"/>
  <c r="T430" i="7"/>
  <c r="GM287" i="1"/>
  <c r="GN287" i="1" s="1"/>
  <c r="W466" i="7"/>
  <c r="M502" i="8"/>
  <c r="DH232" i="3"/>
  <c r="DG232" i="3"/>
  <c r="DF125" i="3"/>
  <c r="DH125" i="3"/>
  <c r="K55" i="8"/>
  <c r="P55" i="8" s="1"/>
  <c r="J59" i="7"/>
  <c r="P59" i="7" s="1"/>
  <c r="K64" i="8"/>
  <c r="P64" i="8" s="1"/>
  <c r="J68" i="7"/>
  <c r="P68" i="7" s="1"/>
  <c r="CR103" i="1"/>
  <c r="Q103" i="1" s="1"/>
  <c r="I67" i="8"/>
  <c r="H71" i="7"/>
  <c r="BA233" i="1"/>
  <c r="CJ227" i="1"/>
  <c r="L304" i="8"/>
  <c r="K308" i="7"/>
  <c r="H334" i="8"/>
  <c r="G345" i="7"/>
  <c r="G348" i="7"/>
  <c r="H347" i="8"/>
  <c r="L350" i="8"/>
  <c r="K354" i="7"/>
  <c r="L397" i="8"/>
  <c r="K401" i="7"/>
  <c r="W409" i="8"/>
  <c r="O409" i="8"/>
  <c r="L76" i="8"/>
  <c r="K80" i="7"/>
  <c r="W83" i="8"/>
  <c r="O83" i="8"/>
  <c r="G109" i="7"/>
  <c r="H105" i="8"/>
  <c r="G213" i="7"/>
  <c r="H209" i="8"/>
  <c r="G228" i="7"/>
  <c r="L241" i="8"/>
  <c r="K245" i="7"/>
  <c r="L253" i="8"/>
  <c r="K257" i="7"/>
  <c r="L362" i="8"/>
  <c r="K366" i="7"/>
  <c r="H425" i="8"/>
  <c r="CP298" i="1"/>
  <c r="O298" i="1" s="1"/>
  <c r="L427" i="8"/>
  <c r="K431" i="7"/>
  <c r="T448" i="8"/>
  <c r="T452" i="7"/>
  <c r="GM53" i="1"/>
  <c r="GN53" i="1" s="1"/>
  <c r="W61" i="8"/>
  <c r="O61" i="8"/>
  <c r="V84" i="8"/>
  <c r="V88" i="7"/>
  <c r="G361" i="7"/>
  <c r="H459" i="8"/>
  <c r="H122" i="8"/>
  <c r="W132" i="7"/>
  <c r="O132" i="7"/>
  <c r="G243" i="7"/>
  <c r="W273" i="8"/>
  <c r="O273" i="8"/>
  <c r="H275" i="8" s="1"/>
  <c r="O360" i="8"/>
  <c r="W360" i="8"/>
  <c r="K360" i="8"/>
  <c r="P360" i="8" s="1"/>
  <c r="J364" i="7"/>
  <c r="P364" i="7" s="1"/>
  <c r="CZ55" i="1"/>
  <c r="Y55" i="1" s="1"/>
  <c r="GM55" i="1" s="1"/>
  <c r="GN55" i="1" s="1"/>
  <c r="V93" i="8"/>
  <c r="L97" i="8" s="1"/>
  <c r="V97" i="7"/>
  <c r="K101" i="7" s="1"/>
  <c r="T222" i="8"/>
  <c r="T226" i="7"/>
  <c r="O190" i="8"/>
  <c r="W190" i="8"/>
  <c r="G216" i="7"/>
  <c r="G225" i="7"/>
  <c r="H224" i="8"/>
  <c r="L227" i="8"/>
  <c r="K231" i="7"/>
  <c r="L244" i="8"/>
  <c r="K248" i="7"/>
  <c r="O251" i="8"/>
  <c r="W251" i="8"/>
  <c r="G316" i="7"/>
  <c r="H450" i="8"/>
  <c r="L432" i="8"/>
  <c r="K436" i="7"/>
  <c r="O55" i="8"/>
  <c r="W55" i="8"/>
  <c r="W65" i="7"/>
  <c r="O65" i="7"/>
  <c r="L271" i="8"/>
  <c r="K275" i="7"/>
  <c r="AF187" i="1"/>
  <c r="L349" i="8"/>
  <c r="K353" i="7"/>
  <c r="AB49" i="1"/>
  <c r="G126" i="7"/>
  <c r="O144" i="8"/>
  <c r="W144" i="8"/>
  <c r="O184" i="8"/>
  <c r="W184" i="8"/>
  <c r="G219" i="7"/>
  <c r="H239" i="8"/>
  <c r="O257" i="8"/>
  <c r="W257" i="8"/>
  <c r="G293" i="7"/>
  <c r="G303" i="7"/>
  <c r="CZ56" i="1"/>
  <c r="Y56" i="1" s="1"/>
  <c r="L50" i="8"/>
  <c r="K54" i="7"/>
  <c r="T93" i="8"/>
  <c r="L96" i="8" s="1"/>
  <c r="T97" i="7"/>
  <c r="K100" i="7" s="1"/>
  <c r="V222" i="8"/>
  <c r="V226" i="7"/>
  <c r="GM108" i="1"/>
  <c r="GN108" i="1" s="1"/>
  <c r="K89" i="8"/>
  <c r="P89" i="8" s="1"/>
  <c r="J93" i="7"/>
  <c r="P93" i="7" s="1"/>
  <c r="GM109" i="1"/>
  <c r="GN109" i="1" s="1"/>
  <c r="K92" i="8"/>
  <c r="P92" i="8" s="1"/>
  <c r="J96" i="7"/>
  <c r="P96" i="7" s="1"/>
  <c r="T185" i="8"/>
  <c r="T189" i="7"/>
  <c r="GM59" i="1"/>
  <c r="GO59" i="1" s="1"/>
  <c r="T145" i="8"/>
  <c r="T149" i="7"/>
  <c r="T81" i="8"/>
  <c r="T85" i="7"/>
  <c r="V164" i="8"/>
  <c r="V168" i="7"/>
  <c r="CP129" i="1"/>
  <c r="O129" i="1" s="1"/>
  <c r="L211" i="8"/>
  <c r="K215" i="7"/>
  <c r="K190" i="8"/>
  <c r="P190" i="8" s="1"/>
  <c r="J194" i="7"/>
  <c r="P194" i="7" s="1"/>
  <c r="T161" i="8"/>
  <c r="T165" i="7"/>
  <c r="I363" i="8"/>
  <c r="H367" i="7"/>
  <c r="CY276" i="1"/>
  <c r="X276" i="1" s="1"/>
  <c r="L337" i="8"/>
  <c r="K341" i="7"/>
  <c r="V286" i="8"/>
  <c r="V290" i="7"/>
  <c r="K251" i="8"/>
  <c r="P251" i="8" s="1"/>
  <c r="J255" i="7"/>
  <c r="P255" i="7" s="1"/>
  <c r="V394" i="8"/>
  <c r="L400" i="8" s="1"/>
  <c r="V398" i="7"/>
  <c r="K404" i="7" s="1"/>
  <c r="G377" i="7"/>
  <c r="O377" i="7" s="1"/>
  <c r="V62" i="8"/>
  <c r="V66" i="7"/>
  <c r="O222" i="7"/>
  <c r="W222" i="7"/>
  <c r="O338" i="8"/>
  <c r="W338" i="8"/>
  <c r="W413" i="7"/>
  <c r="O413" i="7"/>
  <c r="L433" i="8"/>
  <c r="K437" i="7"/>
  <c r="CZ306" i="1"/>
  <c r="Y306" i="1" s="1"/>
  <c r="CY306" i="1"/>
  <c r="X306" i="1" s="1"/>
  <c r="GM306" i="1" s="1"/>
  <c r="GO306" i="1" s="1"/>
  <c r="G451" i="7"/>
  <c r="O453" i="8"/>
  <c r="W453" i="8"/>
  <c r="O462" i="8"/>
  <c r="W462" i="8"/>
  <c r="AB58" i="1"/>
  <c r="CR119" i="1"/>
  <c r="Q119" i="1" s="1"/>
  <c r="I151" i="8"/>
  <c r="H155" i="7"/>
  <c r="CR122" i="1"/>
  <c r="Q122" i="1" s="1"/>
  <c r="I169" i="8"/>
  <c r="H173" i="7"/>
  <c r="DG256" i="3"/>
  <c r="GM46" i="1"/>
  <c r="GN46" i="1" s="1"/>
  <c r="CP58" i="1"/>
  <c r="O58" i="1" s="1"/>
  <c r="GM58" i="1" s="1"/>
  <c r="GN58" i="1" s="1"/>
  <c r="GM54" i="1"/>
  <c r="GN54" i="1" s="1"/>
  <c r="GM56" i="1"/>
  <c r="GN56" i="1" s="1"/>
  <c r="CP81" i="1"/>
  <c r="O81" i="1" s="1"/>
  <c r="CY42" i="1"/>
  <c r="X42" i="1" s="1"/>
  <c r="V59" i="8"/>
  <c r="V63" i="7"/>
  <c r="GM97" i="1"/>
  <c r="GN97" i="1" s="1"/>
  <c r="K52" i="8"/>
  <c r="P52" i="8" s="1"/>
  <c r="J56" i="7"/>
  <c r="P56" i="7" s="1"/>
  <c r="T39" i="8"/>
  <c r="L42" i="8" s="1"/>
  <c r="T43" i="7"/>
  <c r="K46" i="7" s="1"/>
  <c r="CP104" i="1"/>
  <c r="O104" i="1" s="1"/>
  <c r="GM74" i="1"/>
  <c r="GO74" i="1" s="1"/>
  <c r="GM98" i="1"/>
  <c r="GN98" i="1" s="1"/>
  <c r="V53" i="8"/>
  <c r="V57" i="7"/>
  <c r="CY122" i="1"/>
  <c r="X122" i="1" s="1"/>
  <c r="L170" i="8"/>
  <c r="K174" i="7"/>
  <c r="T188" i="8"/>
  <c r="T192" i="7"/>
  <c r="GM86" i="1"/>
  <c r="GN86" i="1" s="1"/>
  <c r="T49" i="8"/>
  <c r="T53" i="7"/>
  <c r="GM69" i="1"/>
  <c r="GO69" i="1" s="1"/>
  <c r="AB111" i="1"/>
  <c r="CY129" i="1"/>
  <c r="X129" i="1" s="1"/>
  <c r="V123" i="8"/>
  <c r="V127" i="7"/>
  <c r="CZ118" i="1"/>
  <c r="Y118" i="1" s="1"/>
  <c r="T164" i="8"/>
  <c r="T168" i="7"/>
  <c r="CP119" i="1"/>
  <c r="O119" i="1" s="1"/>
  <c r="GM119" i="1" s="1"/>
  <c r="GO119" i="1" s="1"/>
  <c r="K184" i="8"/>
  <c r="P184" i="8" s="1"/>
  <c r="J188" i="7"/>
  <c r="P188" i="7" s="1"/>
  <c r="CZ76" i="1"/>
  <c r="Y76" i="1" s="1"/>
  <c r="CR128" i="1"/>
  <c r="Q128" i="1" s="1"/>
  <c r="I197" i="8"/>
  <c r="H201" i="7"/>
  <c r="CP130" i="1"/>
  <c r="O130" i="1" s="1"/>
  <c r="L214" i="8"/>
  <c r="K218" i="7"/>
  <c r="GM102" i="1"/>
  <c r="GN102" i="1" s="1"/>
  <c r="V126" i="8"/>
  <c r="V130" i="7"/>
  <c r="T65" i="8"/>
  <c r="L69" i="8" s="1"/>
  <c r="T69" i="7"/>
  <c r="K73" i="7" s="1"/>
  <c r="I303" i="8"/>
  <c r="H307" i="7"/>
  <c r="CZ90" i="1"/>
  <c r="Y90" i="1" s="1"/>
  <c r="GM90" i="1" s="1"/>
  <c r="GN90" i="1" s="1"/>
  <c r="V219" i="8"/>
  <c r="V223" i="7"/>
  <c r="V374" i="8"/>
  <c r="V378" i="7"/>
  <c r="V345" i="8"/>
  <c r="V349" i="7"/>
  <c r="CY275" i="1"/>
  <c r="X275" i="1" s="1"/>
  <c r="T361" i="8"/>
  <c r="L364" i="8" s="1"/>
  <c r="T365" i="7"/>
  <c r="K368" i="7" s="1"/>
  <c r="T348" i="8"/>
  <c r="L352" i="8" s="1"/>
  <c r="K357" i="8" s="1"/>
  <c r="P357" i="8" s="1"/>
  <c r="T352" i="7"/>
  <c r="K356" i="7" s="1"/>
  <c r="CY279" i="1"/>
  <c r="X279" i="1" s="1"/>
  <c r="GM294" i="1"/>
  <c r="GO294" i="1" s="1"/>
  <c r="CR276" i="1"/>
  <c r="Q276" i="1" s="1"/>
  <c r="I336" i="8"/>
  <c r="H340" i="7"/>
  <c r="K409" i="8"/>
  <c r="P409" i="8" s="1"/>
  <c r="J413" i="7"/>
  <c r="P413" i="7" s="1"/>
  <c r="V460" i="8"/>
  <c r="V464" i="7"/>
  <c r="GM314" i="1"/>
  <c r="GN314" i="1" s="1"/>
  <c r="X183" i="1"/>
  <c r="T225" i="8"/>
  <c r="L228" i="8" s="1"/>
  <c r="T229" i="7"/>
  <c r="K232" i="7" s="1"/>
  <c r="V249" i="8"/>
  <c r="V253" i="7"/>
  <c r="CY133" i="1"/>
  <c r="X133" i="1" s="1"/>
  <c r="V243" i="8"/>
  <c r="V247" i="7"/>
  <c r="GM140" i="1"/>
  <c r="GN140" i="1" s="1"/>
  <c r="K254" i="8"/>
  <c r="P254" i="8" s="1"/>
  <c r="J258" i="7"/>
  <c r="P258" i="7" s="1"/>
  <c r="T394" i="8"/>
  <c r="L399" i="8" s="1"/>
  <c r="T398" i="7"/>
  <c r="K403" i="7" s="1"/>
  <c r="J410" i="7" s="1"/>
  <c r="P410" i="7" s="1"/>
  <c r="T413" i="8"/>
  <c r="L418" i="8" s="1"/>
  <c r="T417" i="7"/>
  <c r="K422" i="7" s="1"/>
  <c r="GM320" i="1"/>
  <c r="GN320" i="1" s="1"/>
  <c r="K466" i="8"/>
  <c r="P466" i="8" s="1"/>
  <c r="J470" i="7"/>
  <c r="P470" i="7" s="1"/>
  <c r="O410" i="7"/>
  <c r="O416" i="7"/>
  <c r="DF9" i="3"/>
  <c r="DH9" i="3"/>
  <c r="DH83" i="3"/>
  <c r="DG83" i="3"/>
  <c r="DI247" i="3"/>
  <c r="DJ247" i="3" s="1"/>
  <c r="DG247" i="3"/>
  <c r="DH247" i="3"/>
  <c r="DF122" i="3"/>
  <c r="DH122" i="3"/>
  <c r="DI122" i="3"/>
  <c r="AB55" i="1"/>
  <c r="W90" i="7"/>
  <c r="O90" i="7"/>
  <c r="H218" i="8"/>
  <c r="H341" i="8"/>
  <c r="H344" i="8"/>
  <c r="G351" i="7"/>
  <c r="CR297" i="1"/>
  <c r="Q297" i="1" s="1"/>
  <c r="I416" i="8"/>
  <c r="H420" i="7"/>
  <c r="G78" i="7"/>
  <c r="O87" i="7"/>
  <c r="W87" i="7"/>
  <c r="L247" i="8"/>
  <c r="K251" i="7"/>
  <c r="L302" i="8"/>
  <c r="K306" i="7"/>
  <c r="G380" i="7"/>
  <c r="CR291" i="1"/>
  <c r="Q291" i="1" s="1"/>
  <c r="I380" i="8"/>
  <c r="H384" i="7"/>
  <c r="O412" i="8"/>
  <c r="W412" i="8"/>
  <c r="O428" i="8"/>
  <c r="W428" i="8"/>
  <c r="CY309" i="1"/>
  <c r="X309" i="1" s="1"/>
  <c r="GM309" i="1" s="1"/>
  <c r="GN309" i="1" s="1"/>
  <c r="CZ309" i="1"/>
  <c r="Y309" i="1" s="1"/>
  <c r="O58" i="8"/>
  <c r="W58" i="8"/>
  <c r="O77" i="8"/>
  <c r="W77" i="8"/>
  <c r="H108" i="8"/>
  <c r="W166" i="8"/>
  <c r="O166" i="8"/>
  <c r="L379" i="8"/>
  <c r="K383" i="7"/>
  <c r="L396" i="8"/>
  <c r="K400" i="7"/>
  <c r="L51" i="8"/>
  <c r="K55" i="7"/>
  <c r="W128" i="8"/>
  <c r="O128" i="8"/>
  <c r="CR116" i="1"/>
  <c r="Q116" i="1" s="1"/>
  <c r="I132" i="8"/>
  <c r="H136" i="7"/>
  <c r="W163" i="8"/>
  <c r="O163" i="8"/>
  <c r="CR123" i="1"/>
  <c r="Q123" i="1" s="1"/>
  <c r="I179" i="8"/>
  <c r="H183" i="7"/>
  <c r="H215" i="8"/>
  <c r="L256" i="8"/>
  <c r="K260" i="7"/>
  <c r="AH183" i="1"/>
  <c r="U187" i="1"/>
  <c r="GM310" i="1"/>
  <c r="GN310" i="1" s="1"/>
  <c r="K456" i="8"/>
  <c r="P456" i="8" s="1"/>
  <c r="J460" i="7"/>
  <c r="P460" i="7" s="1"/>
  <c r="GM61" i="1"/>
  <c r="GN61" i="1" s="1"/>
  <c r="V39" i="8"/>
  <c r="L43" i="8" s="1"/>
  <c r="V43" i="7"/>
  <c r="K47" i="7" s="1"/>
  <c r="V49" i="8"/>
  <c r="V53" i="7"/>
  <c r="T90" i="8"/>
  <c r="T94" i="7"/>
  <c r="L196" i="8"/>
  <c r="K200" i="7"/>
  <c r="CP114" i="1"/>
  <c r="O114" i="1" s="1"/>
  <c r="L124" i="8"/>
  <c r="K128" i="7"/>
  <c r="V210" i="8"/>
  <c r="V214" i="7"/>
  <c r="L217" i="8"/>
  <c r="K221" i="7"/>
  <c r="CR275" i="1"/>
  <c r="Q275" i="1" s="1"/>
  <c r="I327" i="8"/>
  <c r="H331" i="7"/>
  <c r="V225" i="8"/>
  <c r="L229" i="8" s="1"/>
  <c r="V229" i="7"/>
  <c r="K233" i="7" s="1"/>
  <c r="T252" i="8"/>
  <c r="T256" i="7"/>
  <c r="T246" i="8"/>
  <c r="T250" i="7"/>
  <c r="H373" i="8"/>
  <c r="DH39" i="3"/>
  <c r="DI39" i="3"/>
  <c r="DJ39" i="3" s="1"/>
  <c r="CP39" i="1"/>
  <c r="O39" i="1" s="1"/>
  <c r="GM64" i="1"/>
  <c r="GN64" i="1" s="1"/>
  <c r="V56" i="8"/>
  <c r="V60" i="7"/>
  <c r="CZ105" i="1"/>
  <c r="Y105" i="1" s="1"/>
  <c r="K61" i="8"/>
  <c r="P61" i="8" s="1"/>
  <c r="J65" i="7"/>
  <c r="P65" i="7" s="1"/>
  <c r="T53" i="8"/>
  <c r="T57" i="7"/>
  <c r="CY123" i="1"/>
  <c r="X123" i="1" s="1"/>
  <c r="L180" i="8"/>
  <c r="K184" i="7"/>
  <c r="CY116" i="1"/>
  <c r="X116" i="1" s="1"/>
  <c r="L133" i="8"/>
  <c r="K137" i="7"/>
  <c r="L107" i="8"/>
  <c r="K111" i="7"/>
  <c r="V255" i="8"/>
  <c r="V259" i="7"/>
  <c r="K193" i="8"/>
  <c r="P193" i="8" s="1"/>
  <c r="J197" i="7"/>
  <c r="P197" i="7" s="1"/>
  <c r="T219" i="8"/>
  <c r="T223" i="7"/>
  <c r="CP115" i="1"/>
  <c r="O115" i="1" s="1"/>
  <c r="L127" i="8"/>
  <c r="K131" i="7"/>
  <c r="K347" i="8"/>
  <c r="P347" i="8" s="1"/>
  <c r="J351" i="7"/>
  <c r="P351" i="7" s="1"/>
  <c r="AB281" i="1"/>
  <c r="GM279" i="1"/>
  <c r="GN279" i="1" s="1"/>
  <c r="K344" i="8"/>
  <c r="P344" i="8" s="1"/>
  <c r="J348" i="7"/>
  <c r="P348" i="7" s="1"/>
  <c r="V361" i="8"/>
  <c r="L365" i="8" s="1"/>
  <c r="V365" i="7"/>
  <c r="K369" i="7" s="1"/>
  <c r="V342" i="8"/>
  <c r="V346" i="7"/>
  <c r="T374" i="8"/>
  <c r="T378" i="7"/>
  <c r="AK183" i="1"/>
  <c r="V290" i="8"/>
  <c r="L294" i="8" s="1"/>
  <c r="K299" i="8" s="1"/>
  <c r="P299" i="8" s="1"/>
  <c r="V294" i="7"/>
  <c r="K298" i="7" s="1"/>
  <c r="K412" i="8"/>
  <c r="P412" i="8" s="1"/>
  <c r="J416" i="7"/>
  <c r="P416" i="7" s="1"/>
  <c r="T460" i="8"/>
  <c r="T464" i="7"/>
  <c r="GM137" i="1"/>
  <c r="GN137" i="1" s="1"/>
  <c r="K245" i="8"/>
  <c r="P245" i="8" s="1"/>
  <c r="J249" i="7"/>
  <c r="P249" i="7" s="1"/>
  <c r="T249" i="8"/>
  <c r="T253" i="7"/>
  <c r="V300" i="8"/>
  <c r="L306" i="8" s="1"/>
  <c r="V304" i="7"/>
  <c r="K310" i="7" s="1"/>
  <c r="T445" i="8"/>
  <c r="T449" i="7"/>
  <c r="CP292" i="1"/>
  <c r="O292" i="1" s="1"/>
  <c r="L392" i="8"/>
  <c r="K396" i="7"/>
  <c r="GM136" i="1"/>
  <c r="GN136" i="1" s="1"/>
  <c r="K242" i="8"/>
  <c r="P242" i="8" s="1"/>
  <c r="J246" i="7"/>
  <c r="P246" i="7" s="1"/>
  <c r="T243" i="8"/>
  <c r="T247" i="7"/>
  <c r="V426" i="8"/>
  <c r="V430" i="7"/>
  <c r="O129" i="7"/>
  <c r="W191" i="7"/>
  <c r="DF3" i="3"/>
  <c r="DH3" i="3"/>
  <c r="DI3" i="3"/>
  <c r="DJ3" i="3" s="1"/>
  <c r="DH91" i="3"/>
  <c r="DG91" i="3"/>
  <c r="DJ91" i="3" s="1"/>
  <c r="L41" i="8"/>
  <c r="K45" i="7"/>
  <c r="K58" i="8"/>
  <c r="P58" i="8" s="1"/>
  <c r="J62" i="7"/>
  <c r="P62" i="7" s="1"/>
  <c r="AB122" i="1"/>
  <c r="CR229" i="1"/>
  <c r="Q229" i="1" s="1"/>
  <c r="I287" i="8"/>
  <c r="H291" i="7"/>
  <c r="L326" i="8"/>
  <c r="K330" i="7"/>
  <c r="CP318" i="1"/>
  <c r="O318" i="1" s="1"/>
  <c r="L461" i="8"/>
  <c r="K465" i="7"/>
  <c r="CY36" i="1"/>
  <c r="X36" i="1" s="1"/>
  <c r="GM36" i="1" s="1"/>
  <c r="GN36" i="1" s="1"/>
  <c r="L66" i="8"/>
  <c r="K70" i="7"/>
  <c r="L88" i="8"/>
  <c r="K92" i="7"/>
  <c r="H212" i="8"/>
  <c r="H221" i="8"/>
  <c r="O245" i="8"/>
  <c r="W245" i="8"/>
  <c r="L250" i="8"/>
  <c r="K254" i="7"/>
  <c r="H312" i="8"/>
  <c r="L351" i="8"/>
  <c r="K355" i="7"/>
  <c r="L415" i="8"/>
  <c r="K419" i="7"/>
  <c r="L40" i="8"/>
  <c r="K44" i="7"/>
  <c r="O89" i="8"/>
  <c r="W89" i="8"/>
  <c r="G112" i="7"/>
  <c r="CR113" i="1"/>
  <c r="Q113" i="1" s="1"/>
  <c r="CP113" i="1" s="1"/>
  <c r="O113" i="1" s="1"/>
  <c r="GM113" i="1" s="1"/>
  <c r="GO113" i="1" s="1"/>
  <c r="I112" i="8"/>
  <c r="H116" i="7"/>
  <c r="G164" i="7"/>
  <c r="H177" i="8"/>
  <c r="L464" i="8"/>
  <c r="K468" i="7"/>
  <c r="O470" i="7"/>
  <c r="W470" i="7"/>
  <c r="O277" i="7"/>
  <c r="G279" i="7" s="1"/>
  <c r="W277" i="7"/>
  <c r="L291" i="8"/>
  <c r="K295" i="7"/>
  <c r="O181" i="7"/>
  <c r="O373" i="8"/>
  <c r="X373" i="8"/>
  <c r="X160" i="8"/>
  <c r="O160" i="8"/>
  <c r="O141" i="8"/>
  <c r="X141" i="8"/>
  <c r="X74" i="8"/>
  <c r="O74" i="8"/>
  <c r="X48" i="8"/>
  <c r="O48" i="8"/>
  <c r="O390" i="8"/>
  <c r="X390" i="8"/>
  <c r="O357" i="8"/>
  <c r="X357" i="8"/>
  <c r="O145" i="7"/>
  <c r="X145" i="7"/>
  <c r="X52" i="7"/>
  <c r="O52" i="7"/>
  <c r="GM75" i="1"/>
  <c r="GN75" i="1" s="1"/>
  <c r="AJ273" i="1"/>
  <c r="W323" i="1"/>
  <c r="CJ273" i="1"/>
  <c r="BA323" i="1"/>
  <c r="T233" i="1"/>
  <c r="AG227" i="1"/>
  <c r="DG178" i="3"/>
  <c r="DJ178" i="3" s="1"/>
  <c r="DH178" i="3"/>
  <c r="DI178" i="3"/>
  <c r="DF178" i="3"/>
  <c r="DH236" i="3"/>
  <c r="DI236" i="3"/>
  <c r="DF236" i="3"/>
  <c r="DG236" i="3"/>
  <c r="DJ236" i="3" s="1"/>
  <c r="DG265" i="3"/>
  <c r="DH265" i="3"/>
  <c r="DI265" i="3"/>
  <c r="DF265" i="3"/>
  <c r="DJ265" i="3" s="1"/>
  <c r="DI179" i="3"/>
  <c r="DF179" i="3"/>
  <c r="DG179" i="3"/>
  <c r="DJ179" i="3" s="1"/>
  <c r="DH179" i="3"/>
  <c r="GM112" i="1"/>
  <c r="GN112" i="1" s="1"/>
  <c r="GM88" i="1"/>
  <c r="GN88" i="1" s="1"/>
  <c r="GM133" i="1"/>
  <c r="GN133" i="1" s="1"/>
  <c r="AO94" i="1"/>
  <c r="F147" i="1"/>
  <c r="AO361" i="1"/>
  <c r="AC187" i="1"/>
  <c r="CP185" i="1"/>
  <c r="O185" i="1" s="1"/>
  <c r="CY290" i="1"/>
  <c r="X290" i="1" s="1"/>
  <c r="CZ290" i="1"/>
  <c r="Y290" i="1" s="1"/>
  <c r="DG282" i="3"/>
  <c r="DH282" i="3"/>
  <c r="DI282" i="3"/>
  <c r="DF282" i="3"/>
  <c r="DJ282" i="3" s="1"/>
  <c r="BC26" i="1"/>
  <c r="F377" i="1"/>
  <c r="BC399" i="1"/>
  <c r="BY273" i="1"/>
  <c r="AP323" i="1"/>
  <c r="CI323" i="1"/>
  <c r="CP275" i="1"/>
  <c r="O275" i="1" s="1"/>
  <c r="W94" i="1"/>
  <c r="F167" i="1"/>
  <c r="DF6" i="3"/>
  <c r="DG6" i="3"/>
  <c r="DH6" i="3"/>
  <c r="DI6" i="3"/>
  <c r="DJ6" i="3" s="1"/>
  <c r="DH191" i="3"/>
  <c r="DF191" i="3"/>
  <c r="DJ191" i="3" s="1"/>
  <c r="DG191" i="3"/>
  <c r="DI191" i="3"/>
  <c r="DF281" i="3"/>
  <c r="DJ281" i="3" s="1"/>
  <c r="DG281" i="3"/>
  <c r="DH281" i="3"/>
  <c r="DI281" i="3"/>
  <c r="DF258" i="3"/>
  <c r="DG258" i="3"/>
  <c r="DH258" i="3"/>
  <c r="DI258" i="3"/>
  <c r="DJ258" i="3" s="1"/>
  <c r="DH266" i="3"/>
  <c r="DI266" i="3"/>
  <c r="DJ266" i="3" s="1"/>
  <c r="DG266" i="3"/>
  <c r="DF266" i="3"/>
  <c r="DF271" i="3"/>
  <c r="DJ271" i="3" s="1"/>
  <c r="DG271" i="3"/>
  <c r="DH271" i="3"/>
  <c r="DI271" i="3"/>
  <c r="DF193" i="3"/>
  <c r="DH193" i="3"/>
  <c r="DI193" i="3"/>
  <c r="DJ193" i="3" s="1"/>
  <c r="DG193" i="3"/>
  <c r="GM51" i="1"/>
  <c r="GO51" i="1" s="1"/>
  <c r="CY37" i="1"/>
  <c r="X37" i="1" s="1"/>
  <c r="GM42" i="1"/>
  <c r="GN42" i="1" s="1"/>
  <c r="GM41" i="1"/>
  <c r="GO41" i="1" s="1"/>
  <c r="GM83" i="1"/>
  <c r="GN83" i="1" s="1"/>
  <c r="GM101" i="1"/>
  <c r="GN101" i="1" s="1"/>
  <c r="DF177" i="3"/>
  <c r="DG177" i="3"/>
  <c r="DI177" i="3"/>
  <c r="DJ177" i="3" s="1"/>
  <c r="DH177" i="3"/>
  <c r="DG198" i="3"/>
  <c r="DI198" i="3"/>
  <c r="DH198" i="3"/>
  <c r="DF198" i="3"/>
  <c r="DJ198" i="3" s="1"/>
  <c r="DF194" i="3"/>
  <c r="DH194" i="3"/>
  <c r="DG194" i="3"/>
  <c r="DJ194" i="3" s="1"/>
  <c r="DI194" i="3"/>
  <c r="GM100" i="1"/>
  <c r="GN100" i="1" s="1"/>
  <c r="DG188" i="3"/>
  <c r="DJ188" i="3" s="1"/>
  <c r="DI188" i="3"/>
  <c r="DH188" i="3"/>
  <c r="DF188" i="3"/>
  <c r="AC143" i="1"/>
  <c r="CP111" i="1"/>
  <c r="O111" i="1" s="1"/>
  <c r="CY78" i="1"/>
  <c r="X78" i="1" s="1"/>
  <c r="BB94" i="1"/>
  <c r="F156" i="1"/>
  <c r="BB361" i="1"/>
  <c r="CZ124" i="1"/>
  <c r="Y124" i="1" s="1"/>
  <c r="AG94" i="1"/>
  <c r="T143" i="1"/>
  <c r="DG213" i="3"/>
  <c r="DH213" i="3"/>
  <c r="DI213" i="3"/>
  <c r="DF213" i="3"/>
  <c r="DJ213" i="3" s="1"/>
  <c r="AP94" i="1"/>
  <c r="F152" i="1"/>
  <c r="AP361" i="1"/>
  <c r="AU183" i="1"/>
  <c r="F206" i="1"/>
  <c r="F211" i="1"/>
  <c r="W183" i="1"/>
  <c r="AL233" i="1"/>
  <c r="AI273" i="1"/>
  <c r="V323" i="1"/>
  <c r="DF298" i="3"/>
  <c r="DJ298" i="3" s="1"/>
  <c r="DG298" i="3"/>
  <c r="DH298" i="3"/>
  <c r="DI298" i="3"/>
  <c r="AB311" i="1"/>
  <c r="CR311" i="1"/>
  <c r="Q311" i="1" s="1"/>
  <c r="CP311" i="1" s="1"/>
  <c r="O311" i="1" s="1"/>
  <c r="GM311" i="1" s="1"/>
  <c r="GN311" i="1" s="1"/>
  <c r="AB308" i="1"/>
  <c r="CR308" i="1"/>
  <c r="Q308" i="1" s="1"/>
  <c r="CP308" i="1" s="1"/>
  <c r="O308" i="1" s="1"/>
  <c r="DF262" i="3"/>
  <c r="DJ262" i="3" s="1"/>
  <c r="DG262" i="3"/>
  <c r="DH262" i="3"/>
  <c r="DI262" i="3"/>
  <c r="AO273" i="1"/>
  <c r="F327" i="1"/>
  <c r="DH73" i="3"/>
  <c r="DI73" i="3"/>
  <c r="DJ73" i="3" s="1"/>
  <c r="DG73" i="3"/>
  <c r="DF73" i="3"/>
  <c r="DF197" i="3"/>
  <c r="DH197" i="3"/>
  <c r="DI197" i="3"/>
  <c r="DG197" i="3"/>
  <c r="DJ197" i="3" s="1"/>
  <c r="DF216" i="3"/>
  <c r="DJ216" i="3" s="1"/>
  <c r="DH216" i="3"/>
  <c r="DI216" i="3"/>
  <c r="DG216" i="3"/>
  <c r="DG309" i="3"/>
  <c r="DF309" i="3"/>
  <c r="DI309" i="3"/>
  <c r="DJ309" i="3" s="1"/>
  <c r="DH309" i="3"/>
  <c r="DG200" i="3"/>
  <c r="DI200" i="3"/>
  <c r="DF200" i="3"/>
  <c r="DJ200" i="3" s="1"/>
  <c r="DH200" i="3"/>
  <c r="DG190" i="3"/>
  <c r="DI190" i="3"/>
  <c r="DF190" i="3"/>
  <c r="DJ190" i="3" s="1"/>
  <c r="DH190" i="3"/>
  <c r="BB183" i="1"/>
  <c r="F200" i="1"/>
  <c r="DF210" i="3"/>
  <c r="DG210" i="3"/>
  <c r="DJ210" i="3" s="1"/>
  <c r="DH210" i="3"/>
  <c r="DI210" i="3"/>
  <c r="DI241" i="3"/>
  <c r="DF241" i="3"/>
  <c r="DJ241" i="3" s="1"/>
  <c r="DG241" i="3"/>
  <c r="DH241" i="3"/>
  <c r="Q183" i="1"/>
  <c r="F199" i="1"/>
  <c r="F217" i="1" s="1"/>
  <c r="AG273" i="1"/>
  <c r="T323" i="1"/>
  <c r="S233" i="1"/>
  <c r="AF227" i="1"/>
  <c r="DF289" i="3"/>
  <c r="DG289" i="3"/>
  <c r="DH289" i="3"/>
  <c r="DI289" i="3"/>
  <c r="DJ289" i="3" s="1"/>
  <c r="DG84" i="3"/>
  <c r="DJ84" i="3" s="1"/>
  <c r="DH84" i="3"/>
  <c r="DI84" i="3"/>
  <c r="DF84" i="3"/>
  <c r="DF7" i="3"/>
  <c r="DG7" i="3"/>
  <c r="DH7" i="3"/>
  <c r="DI7" i="3"/>
  <c r="DJ7" i="3" s="1"/>
  <c r="DH41" i="3"/>
  <c r="DI41" i="3"/>
  <c r="DG41" i="3"/>
  <c r="DJ41" i="3" s="1"/>
  <c r="DF41" i="3"/>
  <c r="DH238" i="3"/>
  <c r="DI238" i="3"/>
  <c r="DF238" i="3"/>
  <c r="DG238" i="3"/>
  <c r="DJ238" i="3" s="1"/>
  <c r="DH212" i="3"/>
  <c r="DF212" i="3"/>
  <c r="DJ212" i="3" s="1"/>
  <c r="DG212" i="3"/>
  <c r="DI212" i="3"/>
  <c r="DG313" i="3"/>
  <c r="DH313" i="3"/>
  <c r="DI313" i="3"/>
  <c r="DJ313" i="3" s="1"/>
  <c r="DF313" i="3"/>
  <c r="DI270" i="3"/>
  <c r="DH270" i="3"/>
  <c r="DF270" i="3"/>
  <c r="DG270" i="3"/>
  <c r="DJ270" i="3" s="1"/>
  <c r="DG272" i="3"/>
  <c r="DH272" i="3"/>
  <c r="DI272" i="3"/>
  <c r="DF272" i="3"/>
  <c r="DJ272" i="3" s="1"/>
  <c r="DI280" i="3"/>
  <c r="DH280" i="3"/>
  <c r="DF280" i="3"/>
  <c r="DJ280" i="3" s="1"/>
  <c r="DG280" i="3"/>
  <c r="CY38" i="1"/>
  <c r="X38" i="1" s="1"/>
  <c r="AB33" i="1"/>
  <c r="CP32" i="1"/>
  <c r="O32" i="1" s="1"/>
  <c r="GM32" i="1" s="1"/>
  <c r="GO32" i="1" s="1"/>
  <c r="DF182" i="3"/>
  <c r="DJ182" i="3" s="1"/>
  <c r="DG182" i="3"/>
  <c r="DH182" i="3"/>
  <c r="DI182" i="3"/>
  <c r="DF189" i="3"/>
  <c r="DJ189" i="3" s="1"/>
  <c r="DG189" i="3"/>
  <c r="DH189" i="3"/>
  <c r="DI189" i="3"/>
  <c r="GM73" i="1"/>
  <c r="GN73" i="1" s="1"/>
  <c r="CZ68" i="1"/>
  <c r="Y68" i="1" s="1"/>
  <c r="GM68" i="1" s="1"/>
  <c r="GN68" i="1" s="1"/>
  <c r="AB134" i="1"/>
  <c r="GM127" i="1"/>
  <c r="GN127" i="1" s="1"/>
  <c r="AO183" i="1"/>
  <c r="F191" i="1"/>
  <c r="CZ126" i="1"/>
  <c r="Y126" i="1" s="1"/>
  <c r="AX94" i="1"/>
  <c r="F150" i="1"/>
  <c r="DF237" i="3"/>
  <c r="DG237" i="3"/>
  <c r="DJ237" i="3" s="1"/>
  <c r="DH237" i="3"/>
  <c r="DI237" i="3"/>
  <c r="AB275" i="1"/>
  <c r="F339" i="1"/>
  <c r="BC273" i="1"/>
  <c r="CY278" i="1"/>
  <c r="X278" i="1" s="1"/>
  <c r="DF277" i="3"/>
  <c r="DI277" i="3"/>
  <c r="DG277" i="3"/>
  <c r="DJ277" i="3" s="1"/>
  <c r="DH277" i="3"/>
  <c r="BD273" i="1"/>
  <c r="F348" i="1"/>
  <c r="F247" i="1"/>
  <c r="R227" i="1"/>
  <c r="GM284" i="1"/>
  <c r="GN284" i="1" s="1"/>
  <c r="DF268" i="3"/>
  <c r="DG268" i="3"/>
  <c r="DJ268" i="3" s="1"/>
  <c r="DH268" i="3"/>
  <c r="DI268" i="3"/>
  <c r="CZ277" i="1"/>
  <c r="Y277" i="1" s="1"/>
  <c r="GM277" i="1" s="1"/>
  <c r="GN277" i="1" s="1"/>
  <c r="GM282" i="1"/>
  <c r="GO282" i="1" s="1"/>
  <c r="AK233" i="1"/>
  <c r="CY295" i="1"/>
  <c r="X295" i="1" s="1"/>
  <c r="CZ295" i="1"/>
  <c r="Y295" i="1" s="1"/>
  <c r="AB312" i="1"/>
  <c r="CR312" i="1"/>
  <c r="Q312" i="1" s="1"/>
  <c r="CP312" i="1" s="1"/>
  <c r="O312" i="1" s="1"/>
  <c r="GM139" i="1"/>
  <c r="GN139" i="1" s="1"/>
  <c r="Y183" i="1"/>
  <c r="F214" i="1"/>
  <c r="F220" i="1" s="1"/>
  <c r="GM319" i="1"/>
  <c r="GN319" i="1" s="1"/>
  <c r="DF252" i="3"/>
  <c r="DG252" i="3"/>
  <c r="DJ252" i="3" s="1"/>
  <c r="DH252" i="3"/>
  <c r="DI252" i="3"/>
  <c r="DF14" i="3"/>
  <c r="DG14" i="3"/>
  <c r="DJ14" i="3" s="1"/>
  <c r="DH14" i="3"/>
  <c r="DI14" i="3"/>
  <c r="DG119" i="3"/>
  <c r="DH119" i="3"/>
  <c r="DI119" i="3"/>
  <c r="DJ119" i="3" s="1"/>
  <c r="DF119" i="3"/>
  <c r="DF240" i="3"/>
  <c r="DJ240" i="3" s="1"/>
  <c r="DG240" i="3"/>
  <c r="DH240" i="3"/>
  <c r="DI240" i="3"/>
  <c r="AJ227" i="1"/>
  <c r="W233" i="1"/>
  <c r="W361" i="1" s="1"/>
  <c r="DG259" i="3"/>
  <c r="DH259" i="3"/>
  <c r="DI259" i="3"/>
  <c r="DJ259" i="3" s="1"/>
  <c r="DF259" i="3"/>
  <c r="DH48" i="3"/>
  <c r="DI48" i="3"/>
  <c r="DG48" i="3"/>
  <c r="DJ48" i="3" s="1"/>
  <c r="DF48" i="3"/>
  <c r="DH209" i="3"/>
  <c r="DF209" i="3"/>
  <c r="DG209" i="3"/>
  <c r="DJ209" i="3" s="1"/>
  <c r="DI209" i="3"/>
  <c r="DG293" i="3"/>
  <c r="DH293" i="3"/>
  <c r="DI293" i="3"/>
  <c r="DF293" i="3"/>
  <c r="DJ293" i="3" s="1"/>
  <c r="DF310" i="3"/>
  <c r="DG310" i="3"/>
  <c r="DH310" i="3"/>
  <c r="DI310" i="3"/>
  <c r="DJ310" i="3" s="1"/>
  <c r="AD143" i="1"/>
  <c r="DF199" i="3"/>
  <c r="DJ199" i="3" s="1"/>
  <c r="DG199" i="3"/>
  <c r="DH199" i="3"/>
  <c r="DI199" i="3"/>
  <c r="CZ89" i="1"/>
  <c r="Y89" i="1" s="1"/>
  <c r="GM89" i="1" s="1"/>
  <c r="GN89" i="1" s="1"/>
  <c r="CI94" i="1"/>
  <c r="AZ143" i="1"/>
  <c r="CP128" i="1"/>
  <c r="O128" i="1" s="1"/>
  <c r="CP131" i="1"/>
  <c r="O131" i="1" s="1"/>
  <c r="DG211" i="3"/>
  <c r="DI211" i="3"/>
  <c r="DF211" i="3"/>
  <c r="DJ211" i="3" s="1"/>
  <c r="DH211" i="3"/>
  <c r="CR231" i="1"/>
  <c r="Q231" i="1" s="1"/>
  <c r="AB231" i="1"/>
  <c r="DI233" i="3"/>
  <c r="DJ233" i="3" s="1"/>
  <c r="DF233" i="3"/>
  <c r="DH233" i="3"/>
  <c r="DG233" i="3"/>
  <c r="V233" i="1"/>
  <c r="AI227" i="1"/>
  <c r="F255" i="1"/>
  <c r="U227" i="1"/>
  <c r="GM283" i="1"/>
  <c r="GN283" i="1" s="1"/>
  <c r="DF274" i="3"/>
  <c r="DG274" i="3"/>
  <c r="DH274" i="3"/>
  <c r="DI274" i="3"/>
  <c r="DJ274" i="3" s="1"/>
  <c r="CJ94" i="1"/>
  <c r="BA143" i="1"/>
  <c r="DF297" i="3"/>
  <c r="DJ297" i="3" s="1"/>
  <c r="DG297" i="3"/>
  <c r="DH297" i="3"/>
  <c r="DI297" i="3"/>
  <c r="DH296" i="3"/>
  <c r="DI296" i="3"/>
  <c r="DG296" i="3"/>
  <c r="DF296" i="3"/>
  <c r="DJ296" i="3" s="1"/>
  <c r="AU94" i="1"/>
  <c r="F162" i="1"/>
  <c r="AH273" i="1"/>
  <c r="U323" i="1"/>
  <c r="GM293" i="1"/>
  <c r="GN293" i="1" s="1"/>
  <c r="GM285" i="1"/>
  <c r="GN285" i="1" s="1"/>
  <c r="GM292" i="1"/>
  <c r="GN292" i="1" s="1"/>
  <c r="GM299" i="1"/>
  <c r="GN299" i="1" s="1"/>
  <c r="AB32" i="1"/>
  <c r="CY128" i="1"/>
  <c r="X128" i="1" s="1"/>
  <c r="CZ128" i="1"/>
  <c r="Y128" i="1" s="1"/>
  <c r="AF143" i="1"/>
  <c r="CD273" i="1"/>
  <c r="AU323" i="1"/>
  <c r="AU361" i="1" s="1"/>
  <c r="DG160" i="3"/>
  <c r="DH160" i="3"/>
  <c r="DF160" i="3"/>
  <c r="DI160" i="3"/>
  <c r="DJ160" i="3" s="1"/>
  <c r="DF176" i="3"/>
  <c r="DG176" i="3"/>
  <c r="DH176" i="3"/>
  <c r="DI176" i="3"/>
  <c r="DJ176" i="3" s="1"/>
  <c r="GM43" i="1"/>
  <c r="GN43" i="1" s="1"/>
  <c r="DG113" i="3"/>
  <c r="DJ113" i="3" s="1"/>
  <c r="DH113" i="3"/>
  <c r="DI113" i="3"/>
  <c r="DF113" i="3"/>
  <c r="DG225" i="3"/>
  <c r="DH225" i="3"/>
  <c r="DF225" i="3"/>
  <c r="DI225" i="3"/>
  <c r="DJ225" i="3" s="1"/>
  <c r="DG203" i="3"/>
  <c r="DJ203" i="3" s="1"/>
  <c r="DH203" i="3"/>
  <c r="DI203" i="3"/>
  <c r="DF203" i="3"/>
  <c r="DG162" i="3"/>
  <c r="DJ162" i="3" s="1"/>
  <c r="DH162" i="3"/>
  <c r="DF162" i="3"/>
  <c r="DI162" i="3"/>
  <c r="DG299" i="3"/>
  <c r="DH299" i="3"/>
  <c r="DI299" i="3"/>
  <c r="DJ299" i="3" s="1"/>
  <c r="DF299" i="3"/>
  <c r="DG187" i="3"/>
  <c r="DJ187" i="3" s="1"/>
  <c r="DI187" i="3"/>
  <c r="DF187" i="3"/>
  <c r="DH187" i="3"/>
  <c r="DH276" i="3"/>
  <c r="DI276" i="3"/>
  <c r="DG276" i="3"/>
  <c r="DJ276" i="3" s="1"/>
  <c r="DF276" i="3"/>
  <c r="AB37" i="1"/>
  <c r="GM28" i="1"/>
  <c r="AB39" i="1"/>
  <c r="AB71" i="1"/>
  <c r="CZ39" i="1"/>
  <c r="Y39" i="1" s="1"/>
  <c r="GM76" i="1"/>
  <c r="GO76" i="1" s="1"/>
  <c r="DG181" i="3"/>
  <c r="DH181" i="3"/>
  <c r="DI181" i="3"/>
  <c r="DF181" i="3"/>
  <c r="DJ181" i="3" s="1"/>
  <c r="DF196" i="3"/>
  <c r="DG196" i="3"/>
  <c r="DJ196" i="3" s="1"/>
  <c r="DH196" i="3"/>
  <c r="DI196" i="3"/>
  <c r="GM104" i="1"/>
  <c r="GN104" i="1" s="1"/>
  <c r="CZ79" i="1"/>
  <c r="Y79" i="1" s="1"/>
  <c r="GM79" i="1" s="1"/>
  <c r="GN79" i="1" s="1"/>
  <c r="GM82" i="1"/>
  <c r="GO82" i="1" s="1"/>
  <c r="AB133" i="1"/>
  <c r="CZ125" i="1"/>
  <c r="Y125" i="1" s="1"/>
  <c r="F203" i="1"/>
  <c r="BC183" i="1"/>
  <c r="F212" i="1"/>
  <c r="BD183" i="1"/>
  <c r="GM121" i="1"/>
  <c r="GN121" i="1" s="1"/>
  <c r="AB128" i="1"/>
  <c r="AB131" i="1"/>
  <c r="CZ116" i="1"/>
  <c r="Y116" i="1" s="1"/>
  <c r="CP132" i="1"/>
  <c r="O132" i="1" s="1"/>
  <c r="AQ227" i="1"/>
  <c r="F243" i="1"/>
  <c r="CZ123" i="1"/>
  <c r="Y123" i="1" s="1"/>
  <c r="DF235" i="3"/>
  <c r="DG235" i="3"/>
  <c r="DJ235" i="3" s="1"/>
  <c r="DH235" i="3"/>
  <c r="DI235" i="3"/>
  <c r="CI227" i="1"/>
  <c r="AZ233" i="1"/>
  <c r="R183" i="1"/>
  <c r="F201" i="1"/>
  <c r="GM286" i="1"/>
  <c r="GN286" i="1" s="1"/>
  <c r="AO227" i="1"/>
  <c r="F237" i="1"/>
  <c r="AI94" i="1"/>
  <c r="V143" i="1"/>
  <c r="AB289" i="1"/>
  <c r="CR289" i="1"/>
  <c r="Q289" i="1" s="1"/>
  <c r="CP289" i="1" s="1"/>
  <c r="O289" i="1" s="1"/>
  <c r="AU227" i="1"/>
  <c r="F252" i="1"/>
  <c r="CZ276" i="1"/>
  <c r="Y276" i="1" s="1"/>
  <c r="DF294" i="3"/>
  <c r="DJ294" i="3" s="1"/>
  <c r="DI294" i="3"/>
  <c r="DG294" i="3"/>
  <c r="DH294" i="3"/>
  <c r="DH290" i="3"/>
  <c r="DI290" i="3"/>
  <c r="DJ290" i="3" s="1"/>
  <c r="DG290" i="3"/>
  <c r="DF290" i="3"/>
  <c r="CY296" i="1"/>
  <c r="X296" i="1" s="1"/>
  <c r="CZ296" i="1"/>
  <c r="Y296" i="1" s="1"/>
  <c r="GM135" i="1"/>
  <c r="GO135" i="1" s="1"/>
  <c r="CZ291" i="1"/>
  <c r="Y291" i="1" s="1"/>
  <c r="GM302" i="1"/>
  <c r="GN302" i="1" s="1"/>
  <c r="GM305" i="1"/>
  <c r="GN305" i="1" s="1"/>
  <c r="DF295" i="3"/>
  <c r="DJ295" i="3" s="1"/>
  <c r="DG295" i="3"/>
  <c r="DH295" i="3"/>
  <c r="DI295" i="3"/>
  <c r="AH94" i="1"/>
  <c r="U143" i="1"/>
  <c r="AZ183" i="1"/>
  <c r="F198" i="1"/>
  <c r="AB307" i="1"/>
  <c r="CR307" i="1"/>
  <c r="Q307" i="1" s="1"/>
  <c r="CP307" i="1" s="1"/>
  <c r="O307" i="1" s="1"/>
  <c r="DG10" i="3"/>
  <c r="DH10" i="3"/>
  <c r="DI10" i="3"/>
  <c r="DJ10" i="3" s="1"/>
  <c r="DF10" i="3"/>
  <c r="DF26" i="3"/>
  <c r="DG26" i="3"/>
  <c r="DH26" i="3"/>
  <c r="DI26" i="3"/>
  <c r="DJ26" i="3" s="1"/>
  <c r="DG207" i="3"/>
  <c r="DH207" i="3"/>
  <c r="DI207" i="3"/>
  <c r="DJ207" i="3" s="1"/>
  <c r="DF207" i="3"/>
  <c r="DF278" i="3"/>
  <c r="DG278" i="3"/>
  <c r="DJ278" i="3" s="1"/>
  <c r="DH278" i="3"/>
  <c r="DI278" i="3"/>
  <c r="GM39" i="1"/>
  <c r="GO39" i="1" s="1"/>
  <c r="DG90" i="3"/>
  <c r="DH90" i="3"/>
  <c r="DF90" i="3"/>
  <c r="DI90" i="3"/>
  <c r="DJ90" i="3" s="1"/>
  <c r="DF105" i="3"/>
  <c r="DG105" i="3"/>
  <c r="DH105" i="3"/>
  <c r="DI105" i="3"/>
  <c r="DJ105" i="3" s="1"/>
  <c r="DG167" i="3"/>
  <c r="DJ167" i="3" s="1"/>
  <c r="DF167" i="3"/>
  <c r="DH167" i="3"/>
  <c r="DI167" i="3"/>
  <c r="DF180" i="3"/>
  <c r="DJ180" i="3" s="1"/>
  <c r="DH180" i="3"/>
  <c r="DI180" i="3"/>
  <c r="DG180" i="3"/>
  <c r="DF292" i="3"/>
  <c r="DG292" i="3"/>
  <c r="DJ292" i="3" s="1"/>
  <c r="DH292" i="3"/>
  <c r="DI292" i="3"/>
  <c r="DH195" i="3"/>
  <c r="DF195" i="3"/>
  <c r="DG195" i="3"/>
  <c r="DJ195" i="3" s="1"/>
  <c r="DI195" i="3"/>
  <c r="DI260" i="3"/>
  <c r="DH260" i="3"/>
  <c r="DF260" i="3"/>
  <c r="DG260" i="3"/>
  <c r="DJ260" i="3" s="1"/>
  <c r="DG186" i="3"/>
  <c r="DJ186" i="3" s="1"/>
  <c r="DH186" i="3"/>
  <c r="DI186" i="3"/>
  <c r="DF186" i="3"/>
  <c r="AB34" i="1"/>
  <c r="CZ35" i="1"/>
  <c r="Y35" i="1" s="1"/>
  <c r="GM77" i="1"/>
  <c r="GN77" i="1" s="1"/>
  <c r="GM81" i="1"/>
  <c r="GN81" i="1" s="1"/>
  <c r="CZ67" i="1"/>
  <c r="Y67" i="1" s="1"/>
  <c r="GM67" i="1" s="1"/>
  <c r="GO67" i="1" s="1"/>
  <c r="CZ87" i="1"/>
  <c r="Y87" i="1" s="1"/>
  <c r="GM87" i="1" s="1"/>
  <c r="GO87" i="1" s="1"/>
  <c r="AE143" i="1"/>
  <c r="AQ94" i="1"/>
  <c r="F153" i="1"/>
  <c r="CZ122" i="1"/>
  <c r="Y122" i="1" s="1"/>
  <c r="GM129" i="1"/>
  <c r="GN129" i="1" s="1"/>
  <c r="CZ117" i="1"/>
  <c r="Y117" i="1" s="1"/>
  <c r="BD94" i="1"/>
  <c r="F168" i="1"/>
  <c r="BD361" i="1"/>
  <c r="DI215" i="3"/>
  <c r="DF215" i="3"/>
  <c r="DJ215" i="3" s="1"/>
  <c r="DG215" i="3"/>
  <c r="DH215" i="3"/>
  <c r="AB132" i="1"/>
  <c r="DG239" i="3"/>
  <c r="DF239" i="3"/>
  <c r="DJ239" i="3" s="1"/>
  <c r="DH239" i="3"/>
  <c r="DI239" i="3"/>
  <c r="F242" i="1"/>
  <c r="AP227" i="1"/>
  <c r="GM281" i="1"/>
  <c r="GN281" i="1" s="1"/>
  <c r="DF279" i="3"/>
  <c r="DG279" i="3"/>
  <c r="DJ279" i="3" s="1"/>
  <c r="DH279" i="3"/>
  <c r="DI279" i="3"/>
  <c r="DF273" i="3"/>
  <c r="DJ273" i="3" s="1"/>
  <c r="DI273" i="3"/>
  <c r="DG273" i="3"/>
  <c r="DH273" i="3"/>
  <c r="DF291" i="3"/>
  <c r="DI291" i="3"/>
  <c r="DH291" i="3"/>
  <c r="DG291" i="3"/>
  <c r="DJ291" i="3" s="1"/>
  <c r="GM300" i="1"/>
  <c r="GO300" i="1" s="1"/>
  <c r="DF261" i="3"/>
  <c r="DG261" i="3"/>
  <c r="DJ261" i="3" s="1"/>
  <c r="DH261" i="3"/>
  <c r="DI261" i="3"/>
  <c r="DH61" i="3"/>
  <c r="DI61" i="3"/>
  <c r="DJ61" i="3" s="1"/>
  <c r="DG61" i="3"/>
  <c r="DF61" i="3"/>
  <c r="DG269" i="3"/>
  <c r="DJ269" i="3" s="1"/>
  <c r="DH269" i="3"/>
  <c r="DI269" i="3"/>
  <c r="DF269" i="3"/>
  <c r="DG144" i="3"/>
  <c r="DJ144" i="3" s="1"/>
  <c r="DH144" i="3"/>
  <c r="DI144" i="3"/>
  <c r="DF144" i="3"/>
  <c r="GM118" i="1"/>
  <c r="GN118" i="1" s="1"/>
  <c r="GM114" i="1"/>
  <c r="GN114" i="1" s="1"/>
  <c r="AF273" i="1"/>
  <c r="S323" i="1"/>
  <c r="F207" i="1"/>
  <c r="BA183" i="1"/>
  <c r="DG72" i="3"/>
  <c r="DH72" i="3"/>
  <c r="DF72" i="3"/>
  <c r="DI72" i="3"/>
  <c r="DJ72" i="3" s="1"/>
  <c r="DH234" i="3"/>
  <c r="DI234" i="3"/>
  <c r="DJ234" i="3" s="1"/>
  <c r="DG234" i="3"/>
  <c r="DF234" i="3"/>
  <c r="CP30" i="1"/>
  <c r="O30" i="1" s="1"/>
  <c r="GM30" i="1" s="1"/>
  <c r="GN30" i="1" s="1"/>
  <c r="AC361" i="1"/>
  <c r="DH283" i="3"/>
  <c r="DI283" i="3"/>
  <c r="DJ283" i="3" s="1"/>
  <c r="DG283" i="3"/>
  <c r="DF283" i="3"/>
  <c r="GM35" i="1"/>
  <c r="GN35" i="1" s="1"/>
  <c r="GM37" i="1"/>
  <c r="GO37" i="1" s="1"/>
  <c r="DF36" i="3"/>
  <c r="DG36" i="3"/>
  <c r="DJ36" i="3" s="1"/>
  <c r="DH36" i="3"/>
  <c r="DI36" i="3"/>
  <c r="DF56" i="3"/>
  <c r="DG56" i="3"/>
  <c r="DJ56" i="3" s="1"/>
  <c r="DH56" i="3"/>
  <c r="DI56" i="3"/>
  <c r="DG146" i="3"/>
  <c r="DJ146" i="3" s="1"/>
  <c r="DH146" i="3"/>
  <c r="DI146" i="3"/>
  <c r="DF146" i="3"/>
  <c r="DF208" i="3"/>
  <c r="DH208" i="3"/>
  <c r="DG208" i="3"/>
  <c r="DI208" i="3"/>
  <c r="DJ208" i="3" s="1"/>
  <c r="DF184" i="3"/>
  <c r="DG184" i="3"/>
  <c r="DH184" i="3"/>
  <c r="DI184" i="3"/>
  <c r="DJ184" i="3" s="1"/>
  <c r="DF214" i="3"/>
  <c r="DJ214" i="3" s="1"/>
  <c r="DH214" i="3"/>
  <c r="DG214" i="3"/>
  <c r="DI214" i="3"/>
  <c r="DF242" i="3"/>
  <c r="DH242" i="3"/>
  <c r="DI242" i="3"/>
  <c r="DJ242" i="3" s="1"/>
  <c r="DG242" i="3"/>
  <c r="DF312" i="3"/>
  <c r="DG312" i="3"/>
  <c r="DH312" i="3"/>
  <c r="DI312" i="3"/>
  <c r="DJ312" i="3" s="1"/>
  <c r="DI263" i="3"/>
  <c r="DH263" i="3"/>
  <c r="DF263" i="3"/>
  <c r="DJ263" i="3" s="1"/>
  <c r="DG263" i="3"/>
  <c r="DF264" i="3"/>
  <c r="DJ264" i="3" s="1"/>
  <c r="DG264" i="3"/>
  <c r="DH264" i="3"/>
  <c r="DI264" i="3"/>
  <c r="CR38" i="1"/>
  <c r="Q38" i="1" s="1"/>
  <c r="CP38" i="1" s="1"/>
  <c r="O38" i="1" s="1"/>
  <c r="GM38" i="1" s="1"/>
  <c r="GN38" i="1" s="1"/>
  <c r="AB38" i="1"/>
  <c r="GM45" i="1"/>
  <c r="GN45" i="1" s="1"/>
  <c r="AE361" i="1"/>
  <c r="AE26" i="1" s="1"/>
  <c r="DF183" i="3"/>
  <c r="DJ183" i="3" s="1"/>
  <c r="DG183" i="3"/>
  <c r="DI183" i="3"/>
  <c r="DH183" i="3"/>
  <c r="DI192" i="3"/>
  <c r="DJ192" i="3" s="1"/>
  <c r="DF192" i="3"/>
  <c r="DG192" i="3"/>
  <c r="DH192" i="3"/>
  <c r="CY80" i="1"/>
  <c r="X80" i="1" s="1"/>
  <c r="GM80" i="1" s="1"/>
  <c r="GO80" i="1" s="1"/>
  <c r="GM96" i="1"/>
  <c r="GM84" i="1"/>
  <c r="GN84" i="1" s="1"/>
  <c r="DI185" i="3"/>
  <c r="DJ185" i="3" s="1"/>
  <c r="DF185" i="3"/>
  <c r="DG185" i="3"/>
  <c r="DH185" i="3"/>
  <c r="F205" i="1"/>
  <c r="AT183" i="1"/>
  <c r="CY130" i="1"/>
  <c r="X130" i="1" s="1"/>
  <c r="GM130" i="1"/>
  <c r="GN130" i="1" s="1"/>
  <c r="AQ183" i="1"/>
  <c r="F197" i="1"/>
  <c r="CR288" i="1"/>
  <c r="Q288" i="1" s="1"/>
  <c r="AB288" i="1"/>
  <c r="GM141" i="1"/>
  <c r="GN141" i="1" s="1"/>
  <c r="AE323" i="1"/>
  <c r="CR290" i="1"/>
  <c r="Q290" i="1" s="1"/>
  <c r="CP290" i="1" s="1"/>
  <c r="O290" i="1" s="1"/>
  <c r="GM290" i="1" s="1"/>
  <c r="GN290" i="1" s="1"/>
  <c r="AB290" i="1"/>
  <c r="DF275" i="3"/>
  <c r="DG275" i="3"/>
  <c r="DH275" i="3"/>
  <c r="DI275" i="3"/>
  <c r="DJ275" i="3" s="1"/>
  <c r="AC227" i="1"/>
  <c r="CE233" i="1"/>
  <c r="CH233" i="1"/>
  <c r="P233" i="1"/>
  <c r="CF233" i="1"/>
  <c r="T183" i="1"/>
  <c r="F208" i="1"/>
  <c r="CG227" i="1"/>
  <c r="AX233" i="1"/>
  <c r="DF267" i="3"/>
  <c r="DG267" i="3"/>
  <c r="DH267" i="3"/>
  <c r="DI267" i="3"/>
  <c r="DJ267" i="3" s="1"/>
  <c r="CZ275" i="1"/>
  <c r="Y275" i="1" s="1"/>
  <c r="AC323" i="1"/>
  <c r="BZ273" i="1"/>
  <c r="AQ323" i="1"/>
  <c r="CG323" i="1"/>
  <c r="GM315" i="1"/>
  <c r="GN315" i="1" s="1"/>
  <c r="J361" i="7" l="1"/>
  <c r="P361" i="7" s="1"/>
  <c r="X338" i="7"/>
  <c r="X429" i="7"/>
  <c r="O429" i="7"/>
  <c r="X377" i="7"/>
  <c r="X164" i="7"/>
  <c r="O164" i="7"/>
  <c r="W112" i="7"/>
  <c r="O112" i="7"/>
  <c r="L287" i="8"/>
  <c r="K291" i="7"/>
  <c r="CP229" i="1"/>
  <c r="O229" i="1" s="1"/>
  <c r="U183" i="1"/>
  <c r="F209" i="1"/>
  <c r="W215" i="8"/>
  <c r="O215" i="8"/>
  <c r="L132" i="8"/>
  <c r="K136" i="7"/>
  <c r="V451" i="8"/>
  <c r="V455" i="7"/>
  <c r="L380" i="8"/>
  <c r="K384" i="7"/>
  <c r="CP291" i="1"/>
  <c r="O291" i="1" s="1"/>
  <c r="X78" i="7"/>
  <c r="O78" i="7"/>
  <c r="W351" i="7"/>
  <c r="O351" i="7"/>
  <c r="L336" i="8"/>
  <c r="K340" i="7"/>
  <c r="CP276" i="1"/>
  <c r="O276" i="1" s="1"/>
  <c r="K215" i="8"/>
  <c r="P215" i="8" s="1"/>
  <c r="J219" i="7"/>
  <c r="P219" i="7" s="1"/>
  <c r="K77" i="8"/>
  <c r="P77" i="8" s="1"/>
  <c r="J81" i="7"/>
  <c r="P81" i="7" s="1"/>
  <c r="L151" i="8"/>
  <c r="K155" i="7"/>
  <c r="V429" i="8"/>
  <c r="L435" i="8" s="1"/>
  <c r="V433" i="7"/>
  <c r="K439" i="7" s="1"/>
  <c r="T335" i="8"/>
  <c r="T339" i="7"/>
  <c r="O303" i="7"/>
  <c r="X303" i="7"/>
  <c r="O239" i="8"/>
  <c r="X239" i="8"/>
  <c r="O316" i="7"/>
  <c r="X316" i="7"/>
  <c r="O225" i="7"/>
  <c r="W225" i="7"/>
  <c r="O361" i="7"/>
  <c r="X361" i="7"/>
  <c r="O213" i="7"/>
  <c r="X213" i="7"/>
  <c r="O345" i="7"/>
  <c r="G476" i="7" s="1"/>
  <c r="W345" i="7"/>
  <c r="L67" i="8"/>
  <c r="K71" i="7"/>
  <c r="CP103" i="1"/>
  <c r="O103" i="1" s="1"/>
  <c r="V391" i="8"/>
  <c r="V395" i="7"/>
  <c r="T377" i="8"/>
  <c r="L382" i="8" s="1"/>
  <c r="T381" i="7"/>
  <c r="K386" i="7" s="1"/>
  <c r="GM120" i="1"/>
  <c r="GN120" i="1" s="1"/>
  <c r="K163" i="8"/>
  <c r="P163" i="8" s="1"/>
  <c r="J167" i="7"/>
  <c r="P167" i="7" s="1"/>
  <c r="J164" i="7"/>
  <c r="P164" i="7" s="1"/>
  <c r="K144" i="8"/>
  <c r="P144" i="8" s="1"/>
  <c r="J148" i="7"/>
  <c r="P148" i="7" s="1"/>
  <c r="CP110" i="1"/>
  <c r="O110" i="1" s="1"/>
  <c r="L95" i="8"/>
  <c r="K99" i="7"/>
  <c r="K160" i="8"/>
  <c r="P160" i="8" s="1"/>
  <c r="V129" i="8"/>
  <c r="L135" i="8" s="1"/>
  <c r="V133" i="7"/>
  <c r="K139" i="7" s="1"/>
  <c r="GM131" i="1"/>
  <c r="GN131" i="1" s="1"/>
  <c r="K218" i="8"/>
  <c r="P218" i="8" s="1"/>
  <c r="J222" i="7"/>
  <c r="P222" i="7" s="1"/>
  <c r="CP288" i="1"/>
  <c r="O288" i="1" s="1"/>
  <c r="L363" i="8"/>
  <c r="K367" i="7"/>
  <c r="T213" i="8"/>
  <c r="T217" i="7"/>
  <c r="GM117" i="1"/>
  <c r="GN117" i="1" s="1"/>
  <c r="V142" i="8"/>
  <c r="V146" i="7"/>
  <c r="GM296" i="1"/>
  <c r="GN296" i="1" s="1"/>
  <c r="T410" i="8"/>
  <c r="T414" i="7"/>
  <c r="GM289" i="1"/>
  <c r="GN289" i="1" s="1"/>
  <c r="K376" i="8"/>
  <c r="P376" i="8" s="1"/>
  <c r="J380" i="7"/>
  <c r="P380" i="7" s="1"/>
  <c r="K281" i="8"/>
  <c r="J285" i="7"/>
  <c r="GM308" i="1"/>
  <c r="GN308" i="1" s="1"/>
  <c r="K450" i="8"/>
  <c r="P450" i="8" s="1"/>
  <c r="J454" i="7"/>
  <c r="P454" i="7" s="1"/>
  <c r="GM124" i="1"/>
  <c r="GN124" i="1" s="1"/>
  <c r="V182" i="8"/>
  <c r="V186" i="7"/>
  <c r="AK361" i="1"/>
  <c r="AK26" i="1" s="1"/>
  <c r="O312" i="8"/>
  <c r="H314" i="8" s="1"/>
  <c r="X312" i="8"/>
  <c r="T178" i="8"/>
  <c r="T182" i="7"/>
  <c r="T451" i="8"/>
  <c r="T455" i="7"/>
  <c r="W380" i="7"/>
  <c r="O380" i="7"/>
  <c r="O344" i="8"/>
  <c r="W344" i="8"/>
  <c r="T210" i="8"/>
  <c r="T214" i="7"/>
  <c r="J52" i="7"/>
  <c r="P52" i="7" s="1"/>
  <c r="L169" i="8"/>
  <c r="K173" i="7"/>
  <c r="CP122" i="1"/>
  <c r="O122" i="1" s="1"/>
  <c r="GM122" i="1" s="1"/>
  <c r="GO122" i="1" s="1"/>
  <c r="K406" i="8"/>
  <c r="P406" i="8" s="1"/>
  <c r="K212" i="8"/>
  <c r="P212" i="8" s="1"/>
  <c r="J216" i="7"/>
  <c r="P216" i="7" s="1"/>
  <c r="O293" i="7"/>
  <c r="W293" i="7"/>
  <c r="W219" i="7"/>
  <c r="O219" i="7"/>
  <c r="W216" i="7"/>
  <c r="O216" i="7"/>
  <c r="X105" i="8"/>
  <c r="O105" i="8"/>
  <c r="O334" i="8"/>
  <c r="X334" i="8"/>
  <c r="F253" i="1"/>
  <c r="BA227" i="1"/>
  <c r="T345" i="8"/>
  <c r="T349" i="7"/>
  <c r="T78" i="8"/>
  <c r="T82" i="7"/>
  <c r="V410" i="8"/>
  <c r="V414" i="7"/>
  <c r="V178" i="8"/>
  <c r="V182" i="7"/>
  <c r="V185" i="8"/>
  <c r="V189" i="7"/>
  <c r="GM312" i="1"/>
  <c r="GN312" i="1" s="1"/>
  <c r="K459" i="8"/>
  <c r="P459" i="8" s="1"/>
  <c r="J463" i="7"/>
  <c r="P463" i="7" s="1"/>
  <c r="T339" i="8"/>
  <c r="T343" i="7"/>
  <c r="V325" i="8"/>
  <c r="L329" i="8" s="1"/>
  <c r="V329" i="7"/>
  <c r="K333" i="7" s="1"/>
  <c r="GM307" i="1"/>
  <c r="GN307" i="1" s="1"/>
  <c r="K447" i="8"/>
  <c r="P447" i="8" s="1"/>
  <c r="J451" i="7"/>
  <c r="P451" i="7" s="1"/>
  <c r="GM291" i="1"/>
  <c r="GO291" i="1" s="1"/>
  <c r="V377" i="8"/>
  <c r="L383" i="8" s="1"/>
  <c r="V381" i="7"/>
  <c r="K387" i="7" s="1"/>
  <c r="GM276" i="1"/>
  <c r="GN276" i="1" s="1"/>
  <c r="V335" i="8"/>
  <c r="V339" i="7"/>
  <c r="V407" i="8"/>
  <c r="V411" i="7"/>
  <c r="GM126" i="1"/>
  <c r="GN126" i="1" s="1"/>
  <c r="V188" i="8"/>
  <c r="V192" i="7"/>
  <c r="K278" i="8"/>
  <c r="J282" i="7"/>
  <c r="GM111" i="1"/>
  <c r="GN111" i="1" s="1"/>
  <c r="K108" i="8"/>
  <c r="P108" i="8" s="1"/>
  <c r="J112" i="7"/>
  <c r="P112" i="7" s="1"/>
  <c r="AD323" i="1"/>
  <c r="O221" i="8"/>
  <c r="W221" i="8"/>
  <c r="T129" i="8"/>
  <c r="L134" i="8" s="1"/>
  <c r="T133" i="7"/>
  <c r="K138" i="7" s="1"/>
  <c r="CP116" i="1"/>
  <c r="O116" i="1" s="1"/>
  <c r="W341" i="8"/>
  <c r="O341" i="8"/>
  <c r="J243" i="7"/>
  <c r="P243" i="7" s="1"/>
  <c r="T342" i="8"/>
  <c r="T346" i="7"/>
  <c r="K373" i="8"/>
  <c r="P373" i="8" s="1"/>
  <c r="K74" i="8"/>
  <c r="P74" i="8" s="1"/>
  <c r="V145" i="8"/>
  <c r="V149" i="7"/>
  <c r="K48" i="8"/>
  <c r="P48" i="8" s="1"/>
  <c r="O451" i="7"/>
  <c r="W451" i="7"/>
  <c r="X126" i="7"/>
  <c r="O126" i="7"/>
  <c r="S187" i="1"/>
  <c r="AF183" i="1"/>
  <c r="O122" i="8"/>
  <c r="X122" i="8"/>
  <c r="K428" i="8"/>
  <c r="P428" i="8" s="1"/>
  <c r="J432" i="7"/>
  <c r="P432" i="7" s="1"/>
  <c r="W228" i="7"/>
  <c r="O228" i="7"/>
  <c r="O109" i="7"/>
  <c r="X109" i="7"/>
  <c r="O347" i="8"/>
  <c r="W347" i="8"/>
  <c r="K166" i="8"/>
  <c r="P166" i="8" s="1"/>
  <c r="J170" i="7"/>
  <c r="P170" i="7" s="1"/>
  <c r="T191" i="8"/>
  <c r="T195" i="7"/>
  <c r="J126" i="7"/>
  <c r="P126" i="7" s="1"/>
  <c r="K147" i="8"/>
  <c r="P147" i="8" s="1"/>
  <c r="J151" i="7"/>
  <c r="P151" i="7" s="1"/>
  <c r="AK143" i="1"/>
  <c r="T194" i="8"/>
  <c r="L199" i="8" s="1"/>
  <c r="K209" i="8" s="1"/>
  <c r="P209" i="8" s="1"/>
  <c r="T198" i="7"/>
  <c r="K203" i="7" s="1"/>
  <c r="GM125" i="1"/>
  <c r="GN125" i="1" s="1"/>
  <c r="GM278" i="1"/>
  <c r="GN278" i="1" s="1"/>
  <c r="V167" i="8"/>
  <c r="L173" i="8" s="1"/>
  <c r="V171" i="7"/>
  <c r="K177" i="7" s="1"/>
  <c r="AL361" i="1"/>
  <c r="AL26" i="1" s="1"/>
  <c r="GM132" i="1"/>
  <c r="GN132" i="1" s="1"/>
  <c r="K221" i="8"/>
  <c r="P221" i="8" s="1"/>
  <c r="J225" i="7"/>
  <c r="P225" i="7" s="1"/>
  <c r="V194" i="8"/>
  <c r="L200" i="8" s="1"/>
  <c r="V198" i="7"/>
  <c r="K204" i="7" s="1"/>
  <c r="L303" i="8"/>
  <c r="K307" i="7"/>
  <c r="GM295" i="1"/>
  <c r="GN295" i="1" s="1"/>
  <c r="T407" i="8"/>
  <c r="T411" i="7"/>
  <c r="K273" i="8"/>
  <c r="P273" i="8" s="1"/>
  <c r="K275" i="8" s="1"/>
  <c r="J277" i="7"/>
  <c r="P277" i="7" s="1"/>
  <c r="J279" i="7" s="1"/>
  <c r="O177" i="8"/>
  <c r="X177" i="8"/>
  <c r="L112" i="8"/>
  <c r="K116" i="7"/>
  <c r="O212" i="8"/>
  <c r="W212" i="8"/>
  <c r="K462" i="8"/>
  <c r="P462" i="8" s="1"/>
  <c r="J466" i="7"/>
  <c r="P466" i="7" s="1"/>
  <c r="K393" i="8"/>
  <c r="P393" i="8" s="1"/>
  <c r="J397" i="7"/>
  <c r="P397" i="7" s="1"/>
  <c r="GM318" i="1"/>
  <c r="GN318" i="1" s="1"/>
  <c r="GM115" i="1"/>
  <c r="GN115" i="1" s="1"/>
  <c r="K128" i="8"/>
  <c r="P128" i="8" s="1"/>
  <c r="J132" i="7"/>
  <c r="P132" i="7" s="1"/>
  <c r="GM105" i="1"/>
  <c r="GN105" i="1" s="1"/>
  <c r="V78" i="8"/>
  <c r="V82" i="7"/>
  <c r="L327" i="8"/>
  <c r="K331" i="7"/>
  <c r="K125" i="8"/>
  <c r="P125" i="8" s="1"/>
  <c r="J129" i="7"/>
  <c r="P129" i="7" s="1"/>
  <c r="L179" i="8"/>
  <c r="K183" i="7"/>
  <c r="CP123" i="1"/>
  <c r="O123" i="1" s="1"/>
  <c r="GM123" i="1" s="1"/>
  <c r="GN123" i="1" s="1"/>
  <c r="CB143" i="1" s="1"/>
  <c r="O108" i="8"/>
  <c r="H502" i="8" s="1"/>
  <c r="W108" i="8"/>
  <c r="L416" i="8"/>
  <c r="K420" i="7"/>
  <c r="CP297" i="1"/>
  <c r="O297" i="1" s="1"/>
  <c r="O218" i="8"/>
  <c r="W218" i="8"/>
  <c r="K239" i="8"/>
  <c r="P239" i="8" s="1"/>
  <c r="T325" i="8"/>
  <c r="L328" i="8" s="1"/>
  <c r="K334" i="8" s="1"/>
  <c r="P334" i="8" s="1"/>
  <c r="T329" i="7"/>
  <c r="K332" i="7" s="1"/>
  <c r="J338" i="7" s="1"/>
  <c r="P338" i="7" s="1"/>
  <c r="L197" i="8"/>
  <c r="K201" i="7"/>
  <c r="T167" i="8"/>
  <c r="L172" i="8" s="1"/>
  <c r="K177" i="8" s="1"/>
  <c r="P177" i="8" s="1"/>
  <c r="T171" i="7"/>
  <c r="K176" i="7" s="1"/>
  <c r="T429" i="8"/>
  <c r="L434" i="8" s="1"/>
  <c r="K444" i="8" s="1"/>
  <c r="P444" i="8" s="1"/>
  <c r="T433" i="7"/>
  <c r="K438" i="7" s="1"/>
  <c r="O450" i="8"/>
  <c r="W450" i="8"/>
  <c r="O224" i="8"/>
  <c r="W224" i="8"/>
  <c r="O243" i="7"/>
  <c r="X243" i="7"/>
  <c r="W459" i="8"/>
  <c r="O459" i="8"/>
  <c r="H492" i="8" s="1"/>
  <c r="X425" i="8"/>
  <c r="O425" i="8"/>
  <c r="O209" i="8"/>
  <c r="X209" i="8"/>
  <c r="W348" i="7"/>
  <c r="O348" i="7"/>
  <c r="GM298" i="1"/>
  <c r="GN298" i="1" s="1"/>
  <c r="GM321" i="1"/>
  <c r="GN321" i="1" s="1"/>
  <c r="K470" i="8"/>
  <c r="P470" i="8" s="1"/>
  <c r="J474" i="7"/>
  <c r="P474" i="7" s="1"/>
  <c r="J303" i="7"/>
  <c r="P303" i="7" s="1"/>
  <c r="T216" i="8"/>
  <c r="T220" i="7"/>
  <c r="T75" i="8"/>
  <c r="T79" i="7"/>
  <c r="K122" i="8"/>
  <c r="P122" i="8" s="1"/>
  <c r="H482" i="8"/>
  <c r="H259" i="8"/>
  <c r="AK94" i="1"/>
  <c r="X143" i="1"/>
  <c r="CB323" i="1"/>
  <c r="W26" i="1"/>
  <c r="F385" i="1"/>
  <c r="W399" i="1"/>
  <c r="AV233" i="1"/>
  <c r="CE227" i="1"/>
  <c r="BA273" i="1"/>
  <c r="F343" i="1"/>
  <c r="U273" i="1"/>
  <c r="F345" i="1"/>
  <c r="T273" i="1"/>
  <c r="F344" i="1"/>
  <c r="V273" i="1"/>
  <c r="F346" i="1"/>
  <c r="T94" i="1"/>
  <c r="F164" i="1"/>
  <c r="T361" i="1"/>
  <c r="AB187" i="1"/>
  <c r="GM185" i="1"/>
  <c r="AK323" i="1"/>
  <c r="AP26" i="1"/>
  <c r="AP399" i="1"/>
  <c r="F370" i="1"/>
  <c r="AC94" i="1"/>
  <c r="CH143" i="1"/>
  <c r="P143" i="1"/>
  <c r="CE143" i="1"/>
  <c r="CF143" i="1"/>
  <c r="CE187" i="1"/>
  <c r="CF187" i="1"/>
  <c r="CH187" i="1"/>
  <c r="P187" i="1"/>
  <c r="AC183" i="1"/>
  <c r="AQ273" i="1"/>
  <c r="F333" i="1"/>
  <c r="F256" i="1"/>
  <c r="V227" i="1"/>
  <c r="GM78" i="1"/>
  <c r="GN78" i="1" s="1"/>
  <c r="S273" i="1"/>
  <c r="F338" i="1"/>
  <c r="F352" i="1" s="1"/>
  <c r="GM275" i="1"/>
  <c r="AB323" i="1"/>
  <c r="AO26" i="1"/>
  <c r="F365" i="1"/>
  <c r="AO399" i="1"/>
  <c r="AL323" i="1"/>
  <c r="V94" i="1"/>
  <c r="F166" i="1"/>
  <c r="V361" i="1"/>
  <c r="CC361" i="1"/>
  <c r="CC26" i="1" s="1"/>
  <c r="BB26" i="1"/>
  <c r="F374" i="1"/>
  <c r="BB399" i="1"/>
  <c r="AZ323" i="1"/>
  <c r="AZ361" i="1" s="1"/>
  <c r="CI273" i="1"/>
  <c r="F347" i="1"/>
  <c r="W273" i="1"/>
  <c r="GN28" i="1"/>
  <c r="CB361" i="1" s="1"/>
  <c r="CB26" i="1" s="1"/>
  <c r="F248" i="1"/>
  <c r="F262" i="1" s="1"/>
  <c r="S227" i="1"/>
  <c r="AD273" i="1"/>
  <c r="Q323" i="1"/>
  <c r="AF94" i="1"/>
  <c r="S143" i="1"/>
  <c r="F257" i="1"/>
  <c r="W227" i="1"/>
  <c r="Y233" i="1"/>
  <c r="AL227" i="1"/>
  <c r="AL143" i="1"/>
  <c r="CF227" i="1"/>
  <c r="AW233" i="1"/>
  <c r="BD26" i="1"/>
  <c r="F386" i="1"/>
  <c r="BD399" i="1"/>
  <c r="GM128" i="1"/>
  <c r="GO128" i="1" s="1"/>
  <c r="AD94" i="1"/>
  <c r="Q143" i="1"/>
  <c r="AP273" i="1"/>
  <c r="F332" i="1"/>
  <c r="AE273" i="1"/>
  <c r="R323" i="1"/>
  <c r="AQ361" i="1"/>
  <c r="U94" i="1"/>
  <c r="F165" i="1"/>
  <c r="U361" i="1"/>
  <c r="AZ227" i="1"/>
  <c r="F244" i="1"/>
  <c r="AC26" i="1"/>
  <c r="CH361" i="1"/>
  <c r="CH26" i="1" s="1"/>
  <c r="CE361" i="1"/>
  <c r="CE26" i="1" s="1"/>
  <c r="CF361" i="1"/>
  <c r="CF26" i="1" s="1"/>
  <c r="AE94" i="1"/>
  <c r="R143" i="1"/>
  <c r="AZ94" i="1"/>
  <c r="F154" i="1"/>
  <c r="AK227" i="1"/>
  <c r="X233" i="1"/>
  <c r="T227" i="1"/>
  <c r="F254" i="1"/>
  <c r="CG273" i="1"/>
  <c r="AX323" i="1"/>
  <c r="AX361" i="1" s="1"/>
  <c r="GO96" i="1"/>
  <c r="F240" i="1"/>
  <c r="AX227" i="1"/>
  <c r="AC273" i="1"/>
  <c r="CE323" i="1"/>
  <c r="CH323" i="1"/>
  <c r="P323" i="1"/>
  <c r="CF323" i="1"/>
  <c r="AU26" i="1"/>
  <c r="AU399" i="1"/>
  <c r="F380" i="1"/>
  <c r="F236" i="1"/>
  <c r="F264" i="1" s="1"/>
  <c r="P227" i="1"/>
  <c r="CH227" i="1"/>
  <c r="AY233" i="1"/>
  <c r="AB143" i="1"/>
  <c r="AD361" i="1"/>
  <c r="AD26" i="1" s="1"/>
  <c r="AB361" i="1"/>
  <c r="AB26" i="1" s="1"/>
  <c r="AU273" i="1"/>
  <c r="F342" i="1"/>
  <c r="BA94" i="1"/>
  <c r="F163" i="1"/>
  <c r="BA361" i="1"/>
  <c r="AD233" i="1"/>
  <c r="CP231" i="1"/>
  <c r="O231" i="1" s="1"/>
  <c r="J316" i="7" s="1"/>
  <c r="P316" i="7" s="1"/>
  <c r="BC22" i="1"/>
  <c r="F415" i="1"/>
  <c r="BC437" i="1"/>
  <c r="G30" i="7" l="1"/>
  <c r="J181" i="7"/>
  <c r="P181" i="7" s="1"/>
  <c r="J448" i="7"/>
  <c r="P448" i="7" s="1"/>
  <c r="G28" i="7"/>
  <c r="G263" i="7"/>
  <c r="G486" i="7"/>
  <c r="K316" i="8"/>
  <c r="J320" i="7"/>
  <c r="K474" i="8"/>
  <c r="J478" i="7"/>
  <c r="K141" i="8"/>
  <c r="P141" i="8" s="1"/>
  <c r="GM288" i="1"/>
  <c r="GO288" i="1" s="1"/>
  <c r="J377" i="7"/>
  <c r="P377" i="7" s="1"/>
  <c r="K289" i="8"/>
  <c r="P289" i="8" s="1"/>
  <c r="J293" i="7"/>
  <c r="P293" i="7" s="1"/>
  <c r="J318" i="7" s="1"/>
  <c r="GM229" i="1"/>
  <c r="GN229" i="1" s="1"/>
  <c r="CB233" i="1" s="1"/>
  <c r="K318" i="8"/>
  <c r="J322" i="7"/>
  <c r="CA361" i="1"/>
  <c r="CA26" i="1" s="1"/>
  <c r="J213" i="7"/>
  <c r="P213" i="7" s="1"/>
  <c r="K312" i="8"/>
  <c r="P312" i="8" s="1"/>
  <c r="H472" i="8"/>
  <c r="J394" i="7"/>
  <c r="P394" i="7" s="1"/>
  <c r="K425" i="8"/>
  <c r="P425" i="8" s="1"/>
  <c r="GM297" i="1"/>
  <c r="GO297" i="1" s="1"/>
  <c r="S183" i="1"/>
  <c r="F202" i="1"/>
  <c r="F216" i="1" s="1"/>
  <c r="J145" i="7"/>
  <c r="P145" i="7" s="1"/>
  <c r="GM116" i="1"/>
  <c r="GO116" i="1" s="1"/>
  <c r="GM110" i="1"/>
  <c r="GO110" i="1" s="1"/>
  <c r="J109" i="7"/>
  <c r="P109" i="7" s="1"/>
  <c r="K390" i="8"/>
  <c r="P390" i="8" s="1"/>
  <c r="GM103" i="1"/>
  <c r="GO103" i="1" s="1"/>
  <c r="J78" i="7"/>
  <c r="P78" i="7" s="1"/>
  <c r="J263" i="7" s="1"/>
  <c r="G318" i="7"/>
  <c r="K338" i="8"/>
  <c r="P338" i="8" s="1"/>
  <c r="J342" i="7"/>
  <c r="P342" i="7" s="1"/>
  <c r="K181" i="8"/>
  <c r="P181" i="8" s="1"/>
  <c r="J185" i="7"/>
  <c r="P185" i="7" s="1"/>
  <c r="K259" i="8"/>
  <c r="J429" i="7"/>
  <c r="P429" i="7" s="1"/>
  <c r="G29" i="7"/>
  <c r="K105" i="8"/>
  <c r="P105" i="8" s="1"/>
  <c r="K482" i="8" s="1"/>
  <c r="K502" i="8"/>
  <c r="AZ26" i="1"/>
  <c r="AZ399" i="1"/>
  <c r="F372" i="1"/>
  <c r="AO22" i="1"/>
  <c r="AO437" i="1"/>
  <c r="F403" i="1"/>
  <c r="CE183" i="1"/>
  <c r="AV187" i="1"/>
  <c r="CF94" i="1"/>
  <c r="AW143" i="1"/>
  <c r="X227" i="1"/>
  <c r="F259" i="1"/>
  <c r="F265" i="1" s="1"/>
  <c r="AQ26" i="1"/>
  <c r="AQ399" i="1"/>
  <c r="F371" i="1"/>
  <c r="BD22" i="1"/>
  <c r="BD437" i="1"/>
  <c r="F424" i="1"/>
  <c r="CE94" i="1"/>
  <c r="AV143" i="1"/>
  <c r="GN185" i="1"/>
  <c r="CB187" i="1" s="1"/>
  <c r="CA187" i="1"/>
  <c r="AX26" i="1"/>
  <c r="AX399" i="1"/>
  <c r="F368" i="1"/>
  <c r="W22" i="1"/>
  <c r="F423" i="1"/>
  <c r="W437" i="1"/>
  <c r="AB273" i="1"/>
  <c r="O323" i="1"/>
  <c r="P94" i="1"/>
  <c r="F146" i="1"/>
  <c r="F174" i="1" s="1"/>
  <c r="P361" i="1"/>
  <c r="AB183" i="1"/>
  <c r="O187" i="1"/>
  <c r="CE273" i="1"/>
  <c r="AV323" i="1"/>
  <c r="AU22" i="1"/>
  <c r="F418" i="1"/>
  <c r="AU437" i="1"/>
  <c r="Y227" i="1"/>
  <c r="F260" i="1"/>
  <c r="F266" i="1" s="1"/>
  <c r="AB94" i="1"/>
  <c r="O143" i="1"/>
  <c r="R273" i="1"/>
  <c r="F337" i="1"/>
  <c r="AS233" i="1"/>
  <c r="CB227" i="1"/>
  <c r="CA143" i="1"/>
  <c r="S94" i="1"/>
  <c r="F158" i="1"/>
  <c r="F172" i="1" s="1"/>
  <c r="S361" i="1"/>
  <c r="V26" i="1"/>
  <c r="F384" i="1"/>
  <c r="V399" i="1"/>
  <c r="GO275" i="1"/>
  <c r="CC323" i="1" s="1"/>
  <c r="CA323" i="1"/>
  <c r="CH94" i="1"/>
  <c r="AY143" i="1"/>
  <c r="T26" i="1"/>
  <c r="F382" i="1"/>
  <c r="T399" i="1"/>
  <c r="CB273" i="1"/>
  <c r="AS323" i="1"/>
  <c r="AK273" i="1"/>
  <c r="X323" i="1"/>
  <c r="X361" i="1" s="1"/>
  <c r="Q233" i="1"/>
  <c r="AD227" i="1"/>
  <c r="BA26" i="1"/>
  <c r="F381" i="1"/>
  <c r="BA399" i="1"/>
  <c r="F241" i="1"/>
  <c r="AY227" i="1"/>
  <c r="CC143" i="1"/>
  <c r="P183" i="1"/>
  <c r="F190" i="1"/>
  <c r="F218" i="1" s="1"/>
  <c r="X94" i="1"/>
  <c r="F169" i="1"/>
  <c r="F175" i="1" s="1"/>
  <c r="BB22" i="1"/>
  <c r="BB437" i="1"/>
  <c r="F412" i="1"/>
  <c r="F238" i="1"/>
  <c r="AV227" i="1"/>
  <c r="CF273" i="1"/>
  <c r="AW323" i="1"/>
  <c r="F239" i="1"/>
  <c r="AW227" i="1"/>
  <c r="BC18" i="1"/>
  <c r="F453" i="1"/>
  <c r="P273" i="1"/>
  <c r="F326" i="1"/>
  <c r="F354" i="1" s="1"/>
  <c r="AX273" i="1"/>
  <c r="F330" i="1"/>
  <c r="Q273" i="1"/>
  <c r="F335" i="1"/>
  <c r="F353" i="1" s="1"/>
  <c r="CH183" i="1"/>
  <c r="AY187" i="1"/>
  <c r="GM231" i="1"/>
  <c r="AB233" i="1"/>
  <c r="CH273" i="1"/>
  <c r="AY323" i="1"/>
  <c r="R94" i="1"/>
  <c r="F157" i="1"/>
  <c r="R361" i="1"/>
  <c r="U26" i="1"/>
  <c r="F383" i="1"/>
  <c r="U399" i="1"/>
  <c r="Q94" i="1"/>
  <c r="F155" i="1"/>
  <c r="F173" i="1" s="1"/>
  <c r="Q361" i="1"/>
  <c r="AL94" i="1"/>
  <c r="Y143" i="1"/>
  <c r="AZ273" i="1"/>
  <c r="F334" i="1"/>
  <c r="AL273" i="1"/>
  <c r="Y323" i="1"/>
  <c r="CF183" i="1"/>
  <c r="AW187" i="1"/>
  <c r="AP22" i="1"/>
  <c r="AP437" i="1"/>
  <c r="F408" i="1"/>
  <c r="CB94" i="1"/>
  <c r="AS143" i="1"/>
  <c r="J476" i="7" l="1"/>
  <c r="K277" i="8"/>
  <c r="J281" i="7"/>
  <c r="J486" i="7"/>
  <c r="G16" i="2"/>
  <c r="I31" i="7"/>
  <c r="K476" i="8"/>
  <c r="J480" i="7"/>
  <c r="K279" i="8"/>
  <c r="J283" i="7"/>
  <c r="K263" i="8"/>
  <c r="J267" i="7"/>
  <c r="K319" i="8"/>
  <c r="J323" i="7"/>
  <c r="K492" i="8"/>
  <c r="K314" i="8"/>
  <c r="K262" i="8"/>
  <c r="J266" i="7"/>
  <c r="K475" i="8"/>
  <c r="J479" i="7"/>
  <c r="K261" i="8"/>
  <c r="J265" i="7"/>
  <c r="K264" i="8"/>
  <c r="J268" i="7"/>
  <c r="K320" i="8"/>
  <c r="J324" i="7"/>
  <c r="K472" i="8"/>
  <c r="X26" i="1"/>
  <c r="X399" i="1"/>
  <c r="F387" i="1"/>
  <c r="F393" i="1" s="1"/>
  <c r="T22" i="1"/>
  <c r="T437" i="1"/>
  <c r="F420" i="1"/>
  <c r="O273" i="1"/>
  <c r="F325" i="1"/>
  <c r="CA183" i="1"/>
  <c r="AR187" i="1"/>
  <c r="AQ22" i="1"/>
  <c r="F409" i="1"/>
  <c r="AQ437" i="1"/>
  <c r="CC273" i="1"/>
  <c r="AT323" i="1"/>
  <c r="AX22" i="1"/>
  <c r="AX437" i="1"/>
  <c r="F406" i="1"/>
  <c r="CB183" i="1"/>
  <c r="AS187" i="1"/>
  <c r="AB227" i="1"/>
  <c r="O233" i="1"/>
  <c r="S26" i="1"/>
  <c r="S399" i="1"/>
  <c r="F376" i="1"/>
  <c r="F390" i="1" s="1"/>
  <c r="O94" i="1"/>
  <c r="F145" i="1"/>
  <c r="W18" i="1"/>
  <c r="F461" i="1"/>
  <c r="AV94" i="1"/>
  <c r="F148" i="1"/>
  <c r="AV361" i="1"/>
  <c r="AS273" i="1"/>
  <c r="F340" i="1"/>
  <c r="Q26" i="1"/>
  <c r="F373" i="1"/>
  <c r="F391" i="1" s="1"/>
  <c r="Q399" i="1"/>
  <c r="V22" i="1"/>
  <c r="V437" i="1"/>
  <c r="F422" i="1"/>
  <c r="AW273" i="1"/>
  <c r="F329" i="1"/>
  <c r="AV273" i="1"/>
  <c r="F328" i="1"/>
  <c r="AO18" i="1"/>
  <c r="F441" i="1"/>
  <c r="AS94" i="1"/>
  <c r="F160" i="1"/>
  <c r="U22" i="1"/>
  <c r="F421" i="1"/>
  <c r="U437" i="1"/>
  <c r="GO231" i="1"/>
  <c r="CC233" i="1" s="1"/>
  <c r="CA233" i="1"/>
  <c r="Q227" i="1"/>
  <c r="F245" i="1"/>
  <c r="F263" i="1" s="1"/>
  <c r="AY94" i="1"/>
  <c r="AY361" i="1"/>
  <c r="F151" i="1"/>
  <c r="F189" i="1"/>
  <c r="O183" i="1"/>
  <c r="F192" i="1"/>
  <c r="AV183" i="1"/>
  <c r="BA22" i="1"/>
  <c r="F419" i="1"/>
  <c r="H16" i="2" s="1"/>
  <c r="BA437" i="1"/>
  <c r="AY273" i="1"/>
  <c r="F331" i="1"/>
  <c r="F195" i="1"/>
  <c r="AY183" i="1"/>
  <c r="CC94" i="1"/>
  <c r="AT143" i="1"/>
  <c r="X273" i="1"/>
  <c r="F349" i="1"/>
  <c r="F355" i="1" s="1"/>
  <c r="AW94" i="1"/>
  <c r="F149" i="1"/>
  <c r="AW361" i="1"/>
  <c r="AZ22" i="1"/>
  <c r="F410" i="1"/>
  <c r="AZ437" i="1"/>
  <c r="AU18" i="1"/>
  <c r="F456" i="1"/>
  <c r="AW183" i="1"/>
  <c r="F193" i="1"/>
  <c r="AS227" i="1"/>
  <c r="F250" i="1"/>
  <c r="Y273" i="1"/>
  <c r="F350" i="1"/>
  <c r="F356" i="1" s="1"/>
  <c r="AP18" i="1"/>
  <c r="F446" i="1"/>
  <c r="Y94" i="1"/>
  <c r="F170" i="1"/>
  <c r="F176" i="1" s="1"/>
  <c r="Y361" i="1"/>
  <c r="R26" i="1"/>
  <c r="R399" i="1"/>
  <c r="F375" i="1"/>
  <c r="BB18" i="1"/>
  <c r="F450" i="1"/>
  <c r="AR323" i="1"/>
  <c r="CA273" i="1"/>
  <c r="CA94" i="1"/>
  <c r="AR143" i="1"/>
  <c r="P26" i="1"/>
  <c r="P399" i="1"/>
  <c r="F364" i="1"/>
  <c r="F392" i="1" s="1"/>
  <c r="BD18" i="1"/>
  <c r="F462" i="1"/>
  <c r="K477" i="8" l="1"/>
  <c r="J481" i="7"/>
  <c r="K484" i="8"/>
  <c r="J488" i="7"/>
  <c r="K486" i="8"/>
  <c r="J490" i="7"/>
  <c r="K485" i="8"/>
  <c r="J489" i="7"/>
  <c r="K265" i="8"/>
  <c r="J269" i="7"/>
  <c r="K478" i="8"/>
  <c r="J482" i="7"/>
  <c r="K317" i="8"/>
  <c r="J321" i="7"/>
  <c r="K487" i="8"/>
  <c r="J491" i="7"/>
  <c r="I32" i="7"/>
  <c r="I33" i="7"/>
  <c r="G33" i="7" s="1"/>
  <c r="AW26" i="1"/>
  <c r="F367" i="1"/>
  <c r="AW399" i="1"/>
  <c r="AR94" i="1"/>
  <c r="F171" i="1"/>
  <c r="F179" i="1" s="1"/>
  <c r="AR361" i="1"/>
  <c r="CA227" i="1"/>
  <c r="AR233" i="1"/>
  <c r="U18" i="1"/>
  <c r="F459" i="1"/>
  <c r="O227" i="1"/>
  <c r="F235" i="1"/>
  <c r="O361" i="1"/>
  <c r="F204" i="1"/>
  <c r="AS183" i="1"/>
  <c r="AQ18" i="1"/>
  <c r="F447" i="1"/>
  <c r="T18" i="1"/>
  <c r="F458" i="1"/>
  <c r="Y26" i="1"/>
  <c r="F388" i="1"/>
  <c r="F394" i="1" s="1"/>
  <c r="Y399" i="1"/>
  <c r="Q22" i="1"/>
  <c r="F411" i="1"/>
  <c r="F429" i="1" s="1"/>
  <c r="K495" i="8" s="1"/>
  <c r="Q437" i="1"/>
  <c r="AR273" i="1"/>
  <c r="F351" i="1"/>
  <c r="F359" i="1" s="1"/>
  <c r="BA18" i="1"/>
  <c r="F457" i="1"/>
  <c r="AY26" i="1"/>
  <c r="AY399" i="1"/>
  <c r="F369" i="1"/>
  <c r="AS361" i="1"/>
  <c r="AT233" i="1"/>
  <c r="CC227" i="1"/>
  <c r="P22" i="1"/>
  <c r="F402" i="1"/>
  <c r="F430" i="1" s="1"/>
  <c r="K496" i="8" s="1"/>
  <c r="P437" i="1"/>
  <c r="AT94" i="1"/>
  <c r="F161" i="1"/>
  <c r="AV26" i="1"/>
  <c r="F366" i="1"/>
  <c r="AV399" i="1"/>
  <c r="AR183" i="1"/>
  <c r="F215" i="1"/>
  <c r="F223" i="1" s="1"/>
  <c r="X22" i="1"/>
  <c r="X437" i="1"/>
  <c r="F425" i="1"/>
  <c r="F431" i="1" s="1"/>
  <c r="K497" i="8" s="1"/>
  <c r="AT273" i="1"/>
  <c r="F341" i="1"/>
  <c r="AZ18" i="1"/>
  <c r="F448" i="1"/>
  <c r="R22" i="1"/>
  <c r="R437" i="1"/>
  <c r="F413" i="1"/>
  <c r="V18" i="1"/>
  <c r="F460" i="1"/>
  <c r="S22" i="1"/>
  <c r="S437" i="1"/>
  <c r="F414" i="1"/>
  <c r="I34" i="7" s="1"/>
  <c r="AX18" i="1"/>
  <c r="F444" i="1"/>
  <c r="K282" i="8" l="1"/>
  <c r="J286" i="7"/>
  <c r="K488" i="8"/>
  <c r="J492" i="7"/>
  <c r="K266" i="8"/>
  <c r="J270" i="7"/>
  <c r="K479" i="8"/>
  <c r="J483" i="7"/>
  <c r="X18" i="1"/>
  <c r="F463" i="1"/>
  <c r="F469" i="1" s="1"/>
  <c r="K507" i="8" s="1"/>
  <c r="AR227" i="1"/>
  <c r="F261" i="1"/>
  <c r="F269" i="1" s="1"/>
  <c r="Y22" i="1"/>
  <c r="F426" i="1"/>
  <c r="F432" i="1" s="1"/>
  <c r="K498" i="8" s="1"/>
  <c r="Y437" i="1"/>
  <c r="O26" i="1"/>
  <c r="O399" i="1"/>
  <c r="F363" i="1"/>
  <c r="F428" i="1"/>
  <c r="K494" i="8" s="1"/>
  <c r="J16" i="2"/>
  <c r="S18" i="1"/>
  <c r="F452" i="1"/>
  <c r="F466" i="1" s="1"/>
  <c r="K504" i="8" s="1"/>
  <c r="AV22" i="1"/>
  <c r="F404" i="1"/>
  <c r="AV437" i="1"/>
  <c r="R18" i="1"/>
  <c r="F451" i="1"/>
  <c r="AR26" i="1"/>
  <c r="F389" i="1"/>
  <c r="F397" i="1" s="1"/>
  <c r="AR399" i="1"/>
  <c r="AW22" i="1"/>
  <c r="AW437" i="1"/>
  <c r="F405" i="1"/>
  <c r="AT227" i="1"/>
  <c r="F251" i="1"/>
  <c r="AY22" i="1"/>
  <c r="F407" i="1"/>
  <c r="AY437" i="1"/>
  <c r="P18" i="1"/>
  <c r="F440" i="1"/>
  <c r="F468" i="1" s="1"/>
  <c r="K506" i="8" s="1"/>
  <c r="AT361" i="1"/>
  <c r="AS26" i="1"/>
  <c r="AS399" i="1"/>
  <c r="F378" i="1"/>
  <c r="Q18" i="1"/>
  <c r="F449" i="1"/>
  <c r="F467" i="1" s="1"/>
  <c r="K505" i="8" s="1"/>
  <c r="K321" i="8" l="1"/>
  <c r="J325" i="7"/>
  <c r="K489" i="8"/>
  <c r="J493" i="7"/>
  <c r="AW18" i="1"/>
  <c r="F443" i="1"/>
  <c r="Y18" i="1"/>
  <c r="F464" i="1"/>
  <c r="F470" i="1" s="1"/>
  <c r="K508" i="8" s="1"/>
  <c r="AY18" i="1"/>
  <c r="F445" i="1"/>
  <c r="AR22" i="1"/>
  <c r="F427" i="1"/>
  <c r="F435" i="1" s="1"/>
  <c r="AR437" i="1"/>
  <c r="AS22" i="1"/>
  <c r="AS437" i="1"/>
  <c r="F416" i="1"/>
  <c r="AT26" i="1"/>
  <c r="AT399" i="1"/>
  <c r="F379" i="1"/>
  <c r="AV18" i="1"/>
  <c r="F442" i="1"/>
  <c r="O22" i="1"/>
  <c r="O437" i="1"/>
  <c r="F401" i="1"/>
  <c r="E16" i="2" l="1"/>
  <c r="I29" i="7"/>
  <c r="K499" i="8"/>
  <c r="I28" i="7"/>
  <c r="AT22" i="1"/>
  <c r="AT437" i="1"/>
  <c r="F417" i="1"/>
  <c r="O18" i="1"/>
  <c r="F439" i="1"/>
  <c r="AS18" i="1"/>
  <c r="F454" i="1"/>
  <c r="AR18" i="1"/>
  <c r="F465" i="1"/>
  <c r="F473" i="1" s="1"/>
  <c r="K509" i="8" s="1"/>
  <c r="F16" i="2" l="1"/>
  <c r="I16" i="2" s="1"/>
  <c r="I30" i="7"/>
  <c r="AT18" i="1"/>
  <c r="F455" i="1"/>
</calcChain>
</file>

<file path=xl/sharedStrings.xml><?xml version="1.0" encoding="utf-8"?>
<sst xmlns="http://schemas.openxmlformats.org/spreadsheetml/2006/main" count="14312" uniqueCount="715">
  <si>
    <t>Smeta.RU  (495) 974-1589</t>
  </si>
  <si>
    <t>_PS_</t>
  </si>
  <si>
    <t>Smeta.RU</t>
  </si>
  <si>
    <t/>
  </si>
  <si>
    <t>(Чувашская республика (редакция 2014 г)) (Чувашская республика (редакция 2014 г))_(Копия)</t>
  </si>
  <si>
    <t>Видео УЛАП ул.Советская д.25 ул.Советская д.371 кв. 2025г._(Копия)</t>
  </si>
  <si>
    <t>Сметные нормы списания</t>
  </si>
  <si>
    <t>Коды ценников</t>
  </si>
  <si>
    <t>ТР для Версии 11: Центральные регионы (с уч. п-ма 2536-ИП/12/ГС от 27.11.12, 01/57049-ЮЛ от 27.04.2018) от 27.04.2020 г</t>
  </si>
  <si>
    <t>Чувашская Республика (редакция 2014)</t>
  </si>
  <si>
    <t>Поправки для НБ 2014 года от 15.06.2021 г. Строительство</t>
  </si>
  <si>
    <t>Монтаж системы видеонаблюдения ул.Советская д.25, ул.Советская д.37</t>
  </si>
  <si>
    <t>МАУ ДО "СШ"Улап"  Чебоксарского муниципального округа Чувашской Республики п.Кугеси</t>
  </si>
  <si>
    <t>Новый раздел</t>
  </si>
  <si>
    <t>1</t>
  </si>
  <si>
    <t>п02-02-005-3</t>
  </si>
  <si>
    <t>Комплексная наладка АС III категории сложности</t>
  </si>
  <si>
    <t>1 система</t>
  </si>
  <si>
    <t>ТЕРп Чувашская республика (редакция 2014), п02-02-005-3, Приказ Минстроя России от 05.05.2015 № 337/пр</t>
  </si>
  <si>
    <t>2</t>
  </si>
  <si>
    <t>п02-02-005-2</t>
  </si>
  <si>
    <t>Комплексная наладка АС II категории сложности</t>
  </si>
  <si>
    <t>ТЕРп Чувашская республика (редакция 2014), п02-02-005-2, Приказ Минстроя России от 05.05.2015 № 337/пр</t>
  </si>
  <si>
    <t>3</t>
  </si>
  <si>
    <t>п02-02-005-1</t>
  </si>
  <si>
    <t>Комплексная наладка АС I категории сложности</t>
  </si>
  <si>
    <t>ТЕРп Чувашская республика (редакция 2014), п02-02-005-1, Приказ Минстроя России от 05.05.2015 № 337/пр</t>
  </si>
  <si>
    <t>4</t>
  </si>
  <si>
    <t>п02-02-005-4</t>
  </si>
  <si>
    <t>Комплексная наладка АС IV категории сложности</t>
  </si>
  <si>
    <t>ТЕРп Чувашская республика (редакция 2014), п02-02-005-4, Приказ Минстроя России от 05.05.2015 № 337/пр</t>
  </si>
  <si>
    <t>5</t>
  </si>
  <si>
    <t>м10-08-001-2</t>
  </si>
  <si>
    <t>Приборы ПС приемно-контрольные, пусковые, концентратор блок базовый на 20 лучей</t>
  </si>
  <si>
    <t>1  ШТ.</t>
  </si>
  <si>
    <t>ТЕРм Чувашская республика (редакция 2014), м10-08-001-2, Приказ Минстроя России от 05.05.2015 № 337/пр</t>
  </si>
  <si>
    <t>)*0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</si>
  <si>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</si>
  <si>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</si>
  <si>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</si>
  <si>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6</t>
  </si>
  <si>
    <t>Прибор приёмно-контрольный охранно-пожарный "ППКОП "Сигнал-20М"</t>
  </si>
  <si>
    <t>ШТ</t>
  </si>
  <si>
    <t>Материалы строительные</t>
  </si>
  <si>
    <t>Материалы, изделия и конструкции</t>
  </si>
  <si>
    <t>материалы (03)</t>
  </si>
  <si>
    <t>7</t>
  </si>
  <si>
    <t>м10-08-003-6</t>
  </si>
  <si>
    <t>Устройство оптико-(фото)электрическое, блок питания и контроля</t>
  </si>
  <si>
    <t>ТЕРм Чувашская республика (редакция 2014), м10-08-003-6, Приказ Минстроя России от 05.05.2015 № 337/пр</t>
  </si>
  <si>
    <t>8</t>
  </si>
  <si>
    <t>Источник питания резервируемый РИП-12 исп5</t>
  </si>
  <si>
    <t>9</t>
  </si>
  <si>
    <t>АКБ Delta DTM-1217, аккумуляторная батарея</t>
  </si>
  <si>
    <t>10</t>
  </si>
  <si>
    <t>м10-08-002-2</t>
  </si>
  <si>
    <t>Извещатель ПС автоматический дымовой, фотоэлектрический, радиоизотопный, световой в нормальном исполнении</t>
  </si>
  <si>
    <t>ТЕРм Чувашская республика (редакция 2014), м10-08-002-2, Приказ Минстроя России от 05.05.2015 № 337/пр</t>
  </si>
  <si>
    <t>11</t>
  </si>
  <si>
    <t>Извещатель пожарный дымовой оптико-электронный ИП 212-141</t>
  </si>
  <si>
    <t>12</t>
  </si>
  <si>
    <t>м08-01-081-1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</si>
  <si>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t>
  </si>
  <si>
    <t>ТЕРм Чувашская республика (редакция 2014), м08-01-081-1, Приказ Минстроя России от 05.05.2015 № 337/пр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</si>
  <si>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</si>
  <si>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</si>
  <si>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13</t>
  </si>
  <si>
    <t>Извещатель пожарный ручной ИПР 55М</t>
  </si>
  <si>
    <t>14</t>
  </si>
  <si>
    <t>15</t>
  </si>
  <si>
    <t>Оповещатель охранно-пожарный световой "Выход" Молния 12В</t>
  </si>
  <si>
    <t>16</t>
  </si>
  <si>
    <t>Оповещатель охранно-пожарный комбинированный свето-звуковой "Гром 12КП"</t>
  </si>
  <si>
    <t>17</t>
  </si>
  <si>
    <t>м08-02-399-1</t>
  </si>
  <si>
    <t>Провод в коробах, сечением до 6 мм2</t>
  </si>
  <si>
    <t>100 м</t>
  </si>
  <si>
    <t>ТЕРм Чувашская республика (редакция 2014), м08-02-399-1, Приказ Минстроя России от 05.05.2015 № 337/пр</t>
  </si>
  <si>
    <t>18</t>
  </si>
  <si>
    <t>Кабель с низким дымо- и газовыделениемКПССнг(А)-FRLS 1х2х0.5</t>
  </si>
  <si>
    <t>м</t>
  </si>
  <si>
    <t>19</t>
  </si>
  <si>
    <t>Кабель  с медными жилами с ПВХ изоляцией  ВВГнг(А)-LSLTx и оболочкой, пониженной пожароопасности, низкотоксичный с числом жил и сечением 3х1,5 кв. мм.</t>
  </si>
  <si>
    <t>20</t>
  </si>
  <si>
    <t>м08-02-390-1</t>
  </si>
  <si>
    <t>Короба пластмассовые шириной до 40 мм</t>
  </si>
  <si>
    <t>ТЕРм Чувашская республика (редакция 2014), м08-02-390-1, Приказ Минстроя России от 05.05.2015 № 337/пр</t>
  </si>
  <si>
    <t>21</t>
  </si>
  <si>
    <t>Миниканал со стандартной крышкой из негорючего ПВХ-  пластиката, имеющий сертификат пожарной безопасности ТМС 25х16</t>
  </si>
  <si>
    <t>22</t>
  </si>
  <si>
    <t>м08-02-409-1</t>
  </si>
  <si>
    <t>Труба винипластовая по установленным конструкциям, по стенам и колоннам с креплением скобами, диаметр до 25 мм</t>
  </si>
  <si>
    <t>ТЕРм Чувашская республика (редакция 2014), м08-02-409-1, Приказ Минстроя России от 05.05.2015 № 337/пр</t>
  </si>
  <si>
    <t>23</t>
  </si>
  <si>
    <t>24</t>
  </si>
  <si>
    <t>м08-02-412-1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</si>
  <si>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 до 2,5 мм2</t>
  </si>
  <si>
    <t>ТЕРм Чувашская республика (редакция 2014), м08-02-412-1, Приказ Минстроя России от 05.05.2015 № 337/пр</t>
  </si>
  <si>
    <t>25</t>
  </si>
  <si>
    <t>Кабель с низким дымо- и газовыделением КПССнг(А)-FRLS-1х2х0,5</t>
  </si>
  <si>
    <t>26</t>
  </si>
  <si>
    <t>Труба гофрированная из самозатухающего ПВХ нг 350Н оранж.диам. 16мм</t>
  </si>
  <si>
    <t>27</t>
  </si>
  <si>
    <t>Дюбель стальной  6х35</t>
  </si>
  <si>
    <t>28</t>
  </si>
  <si>
    <t>Саморез с пресс шайбой 4,2х35мм.</t>
  </si>
  <si>
    <t>29</t>
  </si>
  <si>
    <t>Хомут(FR ПР-25)</t>
  </si>
  <si>
    <t>30</t>
  </si>
  <si>
    <t>Скоба СМД 16-17</t>
  </si>
  <si>
    <t>31</t>
  </si>
  <si>
    <t>Пена однокомпонентная огнезащитная баллон 740мл</t>
  </si>
  <si>
    <t>32</t>
  </si>
  <si>
    <t>м10-08-001-9</t>
  </si>
  <si>
    <t>Приборы приемно-контрольные объектовые на 2 луча</t>
  </si>
  <si>
    <t>ТЕРм Чувашская республика (редакция 2014), м10-08-001-9, Приказ Минстроя России от 05.05.2015 № 337/пр</t>
  </si>
  <si>
    <t>33</t>
  </si>
  <si>
    <t>ППКОП "Контакт 5-2" GSM</t>
  </si>
  <si>
    <t>34</t>
  </si>
  <si>
    <t>Радиоприемное устройство Астра-Р (комплект)</t>
  </si>
  <si>
    <t>35</t>
  </si>
  <si>
    <t>36</t>
  </si>
  <si>
    <t>Блок питания "Контакт" в корпусе под АКБ 7А/ч</t>
  </si>
  <si>
    <t>37</t>
  </si>
  <si>
    <t>Источник питания резервируемый РИП-12</t>
  </si>
  <si>
    <t>38</t>
  </si>
  <si>
    <t>АКБ Delta 12/7a/ч, аккумуляторная батарея</t>
  </si>
  <si>
    <t>39</t>
  </si>
  <si>
    <t>40</t>
  </si>
  <si>
    <t>м10-08-002-5</t>
  </si>
  <si>
    <t>Извещатель ОС автоматический ударно-контактный, бесконтактный электромагнитный или пьезоэлектрический, устанавливаемый на стекле</t>
  </si>
  <si>
    <t>ТЕРм Чувашская республика (редакция 2014), м10-08-002-5, Приказ Минстроя России от 05.05.2015 № 337/пр</t>
  </si>
  <si>
    <t>41</t>
  </si>
  <si>
    <t>Извещатель охранный поверхностный звуковой "Звон-1" (ИО 329-8)</t>
  </si>
  <si>
    <t>42</t>
  </si>
  <si>
    <t>м10-08-002-4</t>
  </si>
  <si>
    <t>Извещатель ОС автоматический контактный, магнитоконтактный на открывание окон, дверей</t>
  </si>
  <si>
    <t>ТЕРм Чувашская республика (редакция 2014), м10-08-002-4, Приказ Минстроя России от 05.05.2015 № 337/пр</t>
  </si>
  <si>
    <t>43</t>
  </si>
  <si>
    <t>Извещатель магнитоконтактный "Полис" (ИО 102-32)</t>
  </si>
  <si>
    <t>44</t>
  </si>
  <si>
    <t>Извещатель охранный ручной (ножной) точечный электроконтактный ST-AB 020</t>
  </si>
  <si>
    <t>45</t>
  </si>
  <si>
    <t>м10-08-003-2</t>
  </si>
  <si>
    <t>Устройство ультразвуковое, прибор ультразвуковой в одноблочном исполнении</t>
  </si>
  <si>
    <t>ТЕРм Чувашская республика (редакция 2014), м10-08-003-2, Приказ Минстроя России от 05.05.2015 № 337/пр</t>
  </si>
  <si>
    <t>46</t>
  </si>
  <si>
    <t>Извещатель охранный объемный оптико-электронный             ИО 409-23 Фотон-15</t>
  </si>
  <si>
    <t>47</t>
  </si>
  <si>
    <t>48</t>
  </si>
  <si>
    <t>Оповещатель охранно-пожарный комбинированный свето-звуковой "Маяк-12КП"</t>
  </si>
  <si>
    <t>49</t>
  </si>
  <si>
    <t>50</t>
  </si>
  <si>
    <t>Кабель с низким дымо- и газовыделением КПСВВ-1х2х0,5</t>
  </si>
  <si>
    <t>51</t>
  </si>
  <si>
    <t>Кабель с низким дымо- и газовыделением КПСВВ-2х2х0,5</t>
  </si>
  <si>
    <t>52</t>
  </si>
  <si>
    <t>Кабель ВВГ нг FRLS 3х1.5</t>
  </si>
  <si>
    <t>53</t>
  </si>
  <si>
    <t>54</t>
  </si>
  <si>
    <t>55</t>
  </si>
  <si>
    <t>56</t>
  </si>
  <si>
    <t>Труба гофрированная из самозатухающего ПВХ диам. 16мм</t>
  </si>
  <si>
    <t>57</t>
  </si>
  <si>
    <t>Держатель с защёлкой и дюбелем д=16</t>
  </si>
  <si>
    <t>58</t>
  </si>
  <si>
    <t>Дюбель саморез 4.5х50</t>
  </si>
  <si>
    <t>59</t>
  </si>
  <si>
    <t>Саморез потай 10х2.5</t>
  </si>
  <si>
    <t>60</t>
  </si>
  <si>
    <t>61</t>
  </si>
  <si>
    <t>КСВВнг(А)FRLS 1Х2Х0,8</t>
  </si>
  <si>
    <t>62</t>
  </si>
  <si>
    <t>63</t>
  </si>
  <si>
    <t>Новый подраздел</t>
  </si>
  <si>
    <t>Система видеонаблюдения (стадион )</t>
  </si>
  <si>
    <t>64</t>
  </si>
  <si>
    <t>м10-10-001-1</t>
  </si>
  <si>
    <t>Камеры видеонаблюдения фиксированные</t>
  </si>
  <si>
    <t>ТЕРм Чувашская республика (редакция 2014), м10-10-001-1, Приказ Минстроя России от 05.05.2015 № 337/пр</t>
  </si>
  <si>
    <t>Поправка: Прил._м.10.3, п.1  Наименование: При монтаже оборудования в кабинах на мачтах или башнях при высоте: свыше 5 до 30 м.</t>
  </si>
  <si>
    <t>)*1,25</t>
  </si>
  <si>
    <t>Связь: системы обеспечения безопасности объектов ( отдел 10 )</t>
  </si>
  <si>
    <t>Поправка: Прил._м.10.3, п.1</t>
  </si>
  <si>
    <t>65</t>
  </si>
  <si>
    <t>031002</t>
  </si>
  <si>
    <t>Автогидроподъемники высотой подъема 18 м</t>
  </si>
  <si>
    <t>маш.-ч</t>
  </si>
  <si>
    <t>ТСЭМ Чувашская республика (редакция 2014), 031002, Приказ Минстроя России от 05.05.2015 № 337/пр</t>
  </si>
  <si>
    <t>Машины и механизмы</t>
  </si>
  <si>
    <t>Эксплуатация машин и механизмов ( ценники на ЭММ )</t>
  </si>
  <si>
    <t>ЭММ</t>
  </si>
  <si>
    <t>66</t>
  </si>
  <si>
    <t>Видеокамера IPC-HFW1230T1-ZS-S5, IP-видеокамера цилиндрическая (2.8-12мм) , 2Mp</t>
  </si>
  <si>
    <t>67</t>
  </si>
  <si>
    <t>CMD IP1080-WB2.8-IR V2, Уличная IP-камера</t>
  </si>
  <si>
    <t>68</t>
  </si>
  <si>
    <t>CMD IP1080-WD2,8IR AV2,  IP-камера</t>
  </si>
  <si>
    <t>69</t>
  </si>
  <si>
    <t>Монтажная коробка RVI-1BMB-7 (гермобокс)</t>
  </si>
  <si>
    <t>70</t>
  </si>
  <si>
    <t>Монтажная коробка TIGO 100x100</t>
  </si>
  <si>
    <t>71</t>
  </si>
  <si>
    <t>м10-04-067-23</t>
  </si>
  <si>
    <t>Устройство видеоконтрольное</t>
  </si>
  <si>
    <t>ТЕРм Чувашская республика (редакция 2014), м10-04-067-23, Приказ Минстроя России от 05.05.2015 № 337/пр</t>
  </si>
  <si>
    <t>Связь:  монтаж теле- радио оборудования ( отдел 4 и 5 )  - (при устройстве средств посадки самолетов : НР=95%, СП=55% - {АВИА}=1)</t>
  </si>
  <si>
    <t>72</t>
  </si>
  <si>
    <t>Видеорегистратор IP NVR-4216 16 канальный</t>
  </si>
  <si>
    <t>73</t>
  </si>
  <si>
    <t>Коммутатор POE-616P, коммутатор 16 портов 10/100Mbps PoE, +2 порт 1000Mbps RJ-45 Uplink, 308мА. Max. 15.4 Вт (IEEE 802.3af), на порт 52В DC, 576мА. Max. 30 Вт (IEEE 802.3at), до 250 Вт</t>
  </si>
  <si>
    <t>74</t>
  </si>
  <si>
    <t>CMD-LTE-1H, Wi-Fi уличный роутер со встроенным модемом 3G/4G</t>
  </si>
  <si>
    <t>75</t>
  </si>
  <si>
    <t>Жёсткий  диск PURPLE(WD 64 PURZ)</t>
  </si>
  <si>
    <t>76</t>
  </si>
  <si>
    <t>Монитор ACER  -V206HQLAB 19*</t>
  </si>
  <si>
    <t>77</t>
  </si>
  <si>
    <t>Усилитель видеосигнала ЕXTENDR РОЕ-05</t>
  </si>
  <si>
    <t>78</t>
  </si>
  <si>
    <t>79</t>
  </si>
  <si>
    <t>Источник бесперебойного питания ИБПEXEGATE ServerRM EX293850RUS</t>
  </si>
  <si>
    <t>80</t>
  </si>
  <si>
    <t>АКБ Delta DTM-12в-26а/ч, аккумуляторная батарея</t>
  </si>
  <si>
    <t>81</t>
  </si>
  <si>
    <t>82</t>
  </si>
  <si>
    <t>Кабель 4-х парный UTP Cat5E для внешней прокладки PARLan F/UTP  cat 5e 4x2x0.52 PVC/PE</t>
  </si>
  <si>
    <t>83</t>
  </si>
  <si>
    <t>Кабель ВВГ нг FRLSLTx 3х1.5</t>
  </si>
  <si>
    <t>84</t>
  </si>
  <si>
    <t>85</t>
  </si>
  <si>
    <t>Кабель-канал со стандартной крышкой из негорючего ПВХ-  пластиката, имеющий сертификат пожарной безопасности ТМС 60х40</t>
  </si>
  <si>
    <t>86</t>
  </si>
  <si>
    <t>87</t>
  </si>
  <si>
    <t>88</t>
  </si>
  <si>
    <t>Труба гофрированная из самозатухающего ПВХ нг 350Н диам. 16мм</t>
  </si>
  <si>
    <t>89</t>
  </si>
  <si>
    <t>Труба гофрированная из ПНД диам. 20мм</t>
  </si>
  <si>
    <t>90</t>
  </si>
  <si>
    <t>м08-02-365-2</t>
  </si>
  <si>
    <t>Растяжка поперечная с двойным креплением к стене</t>
  </si>
  <si>
    <t>ТЕРм Чувашская республика (редакция 2014), м08-02-365-2, Приказ Минстроя России от 05.05.2015 № 337/пр</t>
  </si>
  <si>
    <t>91</t>
  </si>
  <si>
    <t>92</t>
  </si>
  <si>
    <t>Трос нержавеющий  Д=3мм</t>
  </si>
  <si>
    <t>93</t>
  </si>
  <si>
    <t>Хомут нержавеющий 8х240мм</t>
  </si>
  <si>
    <t>94</t>
  </si>
  <si>
    <t>Анкер полукольцо 120х12мм</t>
  </si>
  <si>
    <t>95</t>
  </si>
  <si>
    <t>Зажим для троса винтовой 3мм</t>
  </si>
  <si>
    <t>96</t>
  </si>
  <si>
    <t>97</t>
  </si>
  <si>
    <t>Кабель 4-х парный UTP Cat5E для внешней прокладки PARLan F/UTP cat 5e 4x2x0.52 PVC/PE</t>
  </si>
  <si>
    <t>98</t>
  </si>
  <si>
    <t>Коннектор RJ-45</t>
  </si>
  <si>
    <t>99</t>
  </si>
  <si>
    <t>Крепёж  клипса д=20мм.</t>
  </si>
  <si>
    <t>шт.</t>
  </si>
  <si>
    <t>100</t>
  </si>
  <si>
    <t>Саморез 3,5х35</t>
  </si>
  <si>
    <t>101</t>
  </si>
  <si>
    <t>102</t>
  </si>
  <si>
    <t>Прайс</t>
  </si>
  <si>
    <t>Стяжка кабельная 4х150мм (100шт)</t>
  </si>
  <si>
    <t>упак</t>
  </si>
  <si>
    <t>103</t>
  </si>
  <si>
    <t>м10-04-112-6</t>
  </si>
  <si>
    <t>Шкаф или панель коммутации связи и сигнализации на стене или в нише, количество пар свыше 500</t>
  </si>
  <si>
    <t>ТЕРм Чувашская республика (редакция 2014), м10-04-112-6, Приказ Минстроя России от 05.05.2015 № 337/пр</t>
  </si>
  <si>
    <t>104</t>
  </si>
  <si>
    <t>Шкаф телекоммуникационный антивандальный настенный 19U ШАН -М IP 54</t>
  </si>
  <si>
    <t>105</t>
  </si>
  <si>
    <t>Полка перфорированная консольная ПК-40-19"-2U ССД</t>
  </si>
  <si>
    <t>106</t>
  </si>
  <si>
    <t>Органайзер кабельный горизонтальный 4 кольца ОКГ-19"-1U ССД</t>
  </si>
  <si>
    <t>107</t>
  </si>
  <si>
    <t>Комплект крепежа (винт, шайба, гайка, 20 шт. в упак.)</t>
  </si>
  <si>
    <t>108</t>
  </si>
  <si>
    <t>Блок силовых розеток 8Р</t>
  </si>
  <si>
    <t>109</t>
  </si>
  <si>
    <t>Модуль вентиляторный потолочный, 2 вентилятора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</si>
  <si>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</si>
  <si>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</si>
  <si>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</si>
  <si>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</si>
  <si>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</si>
  <si>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</si>
  <si>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</si>
  <si>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</si>
  <si>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</si>
  <si>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</si>
  <si>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</si>
  <si>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</si>
  <si>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</si>
  <si>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</si>
  <si>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</si>
  <si>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</si>
  <si>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</si>
  <si>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</si>
  <si>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</si>
  <si>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</si>
  <si>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</si>
  <si>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</si>
  <si>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</si>
  <si>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</si>
  <si>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</si>
  <si>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</si>
  <si>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</si>
  <si>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</si>
  <si>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</si>
  <si>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</si>
  <si>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</si>
  <si>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</si>
  <si>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</si>
  <si>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</si>
  <si>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</si>
  <si>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</si>
  <si>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</si>
  <si>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</si>
  <si>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</si>
  <si>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</si>
  <si>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</si>
  <si>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</si>
  <si>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</si>
  <si>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</si>
  <si>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</si>
  <si>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</si>
  <si>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</si>
  <si>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</si>
  <si>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</si>
  <si>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</si>
  <si>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</si>
  <si>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</si>
  <si>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</si>
  <si>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</si>
  <si>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Э</t>
  </si>
  <si>
    <t>ЭММ, в т.ч. ЗПМ</t>
  </si>
  <si>
    <t>М</t>
  </si>
  <si>
    <t>Стоимость материальных ресурсов</t>
  </si>
  <si>
    <t>Н</t>
  </si>
  <si>
    <t>С</t>
  </si>
  <si>
    <t>СП</t>
  </si>
  <si>
    <t>ПГ</t>
  </si>
  <si>
    <t>ПР</t>
  </si>
  <si>
    <t>Погрузочно-разгрузочные работы</t>
  </si>
  <si>
    <t>И</t>
  </si>
  <si>
    <t>Итого</t>
  </si>
  <si>
    <t>Пусконаладочные работы</t>
  </si>
  <si>
    <t>110</t>
  </si>
  <si>
    <t>Демонтажные работы</t>
  </si>
  <si>
    <t>111</t>
  </si>
  <si>
    <t>112</t>
  </si>
  <si>
    <t>)*0)*0</t>
  </si>
  <si>
    <t>)*0,7</t>
  </si>
  <si>
    <t>)*1,25)*0,7</t>
  </si>
  <si>
    <t>Поправка: Прил._м.10.3, п.1  Поправка: МР 519/пр Табл.3, п.1</t>
  </si>
  <si>
    <t>113</t>
  </si>
  <si>
    <t>Поправка: МР 519/пр Табл.3, п.4  Наименование: Демонтаж: Оборудование, не пригодное для дальнейшего использования, (предназначено в лом) без разборки и резки</t>
  </si>
  <si>
    <t>)*0,3</t>
  </si>
  <si>
    <t>Поправка: МР 519/пр Табл.3, п.4</t>
  </si>
  <si>
    <t>Система видеонаблюдения ФОК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</si>
  <si>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</si>
  <si>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</si>
  <si>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</si>
  <si>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</si>
  <si>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</si>
  <si>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</si>
  <si>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</si>
  <si>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</si>
  <si>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</si>
  <si>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</si>
  <si>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</si>
  <si>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</si>
  <si>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</si>
  <si>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Монитор Dahua DHI-LM43-F200 43" 1920x1080 (или аналогичный)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</si>
  <si>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</si>
  <si>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</si>
  <si>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</si>
  <si>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</si>
  <si>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</si>
  <si>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</si>
  <si>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</si>
  <si>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</si>
  <si>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</si>
  <si>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</si>
  <si>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</si>
  <si>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</si>
  <si>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</si>
  <si>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</si>
  <si>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</si>
  <si>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Трос нержавеющий (оцинк) Д=3мм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</si>
  <si>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</si>
  <si>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</si>
  <si>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</si>
  <si>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</si>
  <si>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</si>
  <si>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</si>
  <si>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</si>
  <si>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</si>
  <si>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</si>
  <si>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</si>
  <si>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</si>
  <si>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</si>
  <si>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</si>
  <si>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</si>
  <si>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</si>
  <si>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</si>
  <si>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</si>
  <si>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</si>
  <si>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п02-01-001-1</t>
  </si>
  <si>
    <t>Автоматизированная система управления I категории технической сложности с количеством каналов (Кобщ) 2</t>
  </si>
  <si>
    <t>ТЕРп Чувашская республика (редакция 2014), п02-01-001-1, Приказ Минстроя России от 05.05.2015 № 337/пр</t>
  </si>
  <si>
    <t>160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</si>
  <si>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</si>
  <si>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</si>
  <si>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</si>
  <si>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</si>
  <si>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</si>
  <si>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</si>
  <si>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</si>
  <si>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</si>
  <si>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Капитальный ремонт прозводственных зданий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</si>
  <si>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</si>
  <si>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</si>
  <si>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</si>
  <si>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Упрощенное налогообложение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</si>
  <si>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</si>
  <si>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</si>
  <si>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</si>
  <si>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Хозяйственный способ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</si>
  <si>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</si>
  <si>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</si>
  <si>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</si>
  <si>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"Сложные объекты "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</si>
  <si>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</si>
  <si>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</si>
  <si>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При работе в текущем уровне цен с 27.04.2018 г.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</si>
  <si>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</si>
  <si>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</si>
  <si>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</si>
  <si>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городских в/опт. линий связи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</si>
  <si>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</si>
  <si>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</si>
  <si>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</si>
  <si>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</si>
  <si>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</si>
  <si>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</si>
  <si>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</si>
  <si>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</si>
  <si>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</si>
  <si>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</si>
  <si>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</si>
  <si>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Э/монтаж и контроль сварки на АЭС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</si>
  <si>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</si>
  <si>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</si>
  <si>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</si>
  <si>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</si>
  <si>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</si>
  <si>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</si>
  <si>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</si>
  <si>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</si>
  <si>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</si>
  <si>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</si>
  <si>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</si>
  <si>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</si>
  <si>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</si>
  <si>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</si>
  <si>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</si>
  <si>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</si>
  <si>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</si>
  <si>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</si>
  <si>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</si>
  <si>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</si>
  <si>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</si>
  <si>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</si>
  <si>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</si>
  <si>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</si>
  <si>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</si>
  <si>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</si>
  <si>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</si>
  <si>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</si>
  <si>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</si>
  <si>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</si>
  <si>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</si>
  <si>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</si>
  <si>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</si>
  <si>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</si>
  <si>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 Чувашской республики (редакция 2014 г)</t>
  </si>
  <si>
    <t>_OBSM_</t>
  </si>
  <si>
    <t>2-0011-21</t>
  </si>
  <si>
    <t>Инженер I категории</t>
  </si>
  <si>
    <t>чел.-ч</t>
  </si>
  <si>
    <t>2-0012-21</t>
  </si>
  <si>
    <t>Инженер II категории</t>
  </si>
  <si>
    <t>2-2001-21</t>
  </si>
  <si>
    <t>Ведущий инженер</t>
  </si>
  <si>
    <t>1-2043-21</t>
  </si>
  <si>
    <t>Рабочий монтажник среднего разряда 4,3</t>
  </si>
  <si>
    <t>330206</t>
  </si>
  <si>
    <t>ТСЭМ Чувашская республика (редакция 2014), 330206, Приказ Минстроя России от 05.05.2015 № 337/пр</t>
  </si>
  <si>
    <t>Дрели электрические</t>
  </si>
  <si>
    <t>101-1963</t>
  </si>
  <si>
    <t>ТССЦ Чувашская республика (редакция 2014), 101-1963, Приказ Минстроя России от 05.05.2015 № 337/пр</t>
  </si>
  <si>
    <t>Канифоль сосновая</t>
  </si>
  <si>
    <t>кг</t>
  </si>
  <si>
    <t>101-2206</t>
  </si>
  <si>
    <t>ТССЦ Чувашская республика (редакция 2014), 101-2206, Приказ Минстроя России от 05.05.2015 № 337/пр</t>
  </si>
  <si>
    <t>Дюбели пластмассовые с шурупами 12х70 мм</t>
  </si>
  <si>
    <t>10 шт.</t>
  </si>
  <si>
    <t>506-1361</t>
  </si>
  <si>
    <t>ТССЦ Чувашская республика (редакция 2014), 506-1361, Приказ Минстроя России от 05.05.2015 № 337/пр</t>
  </si>
  <si>
    <t>Припои оловянно-свинцовые бессурьмянистые марки ПОС40</t>
  </si>
  <si>
    <t>999-9950</t>
  </si>
  <si>
    <t>ТССЦ Чувашская республика (редакция 2014), 999-9950, Приказ Минстроя России от 05.05.2015 № 337/пр</t>
  </si>
  <si>
    <t>Вспомогательные ненормируемые материалы (2% от ОЗП)</t>
  </si>
  <si>
    <t>РУБ</t>
  </si>
  <si>
    <t>1-2045-21</t>
  </si>
  <si>
    <t>Рабочий монтажник среднего разряда 4,5</t>
  </si>
  <si>
    <t>405-0219</t>
  </si>
  <si>
    <t>ТССЦ Чувашская республика (редакция 2014), 405-0219, Приказ Минстроя России от 05.05.2015 № 337/пр</t>
  </si>
  <si>
    <t>Гипсовые вяжущие, марка Г3</t>
  </si>
  <si>
    <t>т</t>
  </si>
  <si>
    <t>1-2040-21</t>
  </si>
  <si>
    <t>Рабочий монтажник среднего разряда 4</t>
  </si>
  <si>
    <t>Затраты труда машинистов</t>
  </si>
  <si>
    <t>чел.час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</si>
  <si>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</si>
  <si>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</si>
  <si>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</si>
  <si>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</si>
  <si>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</si>
  <si>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</si>
  <si>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101-1977</t>
  </si>
  <si>
    <t>ТССЦ Чувашская республика (редакция 2014), 101-1977, Приказ Минстроя России от 05.05.2015 № 337/пр</t>
  </si>
  <si>
    <t>Болты с гайками и шайбами строительные</t>
  </si>
  <si>
    <t>1-2038-21</t>
  </si>
  <si>
    <t>Рабочий монтажник среднего разряда 3,8</t>
  </si>
  <si>
    <t>101-2143</t>
  </si>
  <si>
    <t>ТССЦ Чувашская республика (редакция 2014), 101-2143, Приказ Минстроя России от 05.05.2015 № 337/пр</t>
  </si>
  <si>
    <t>Краска</t>
  </si>
  <si>
    <t>101-2478</t>
  </si>
  <si>
    <t>ТССЦ Чувашская республика (редакция 2014), 101-2478, Приказ Минстроя России от 05.05.2015 № 337/пр</t>
  </si>
  <si>
    <t>Лента К226</t>
  </si>
  <si>
    <t>101-2499</t>
  </si>
  <si>
    <t>ТССЦ Чувашская республика (редакция 2014), 101-2499, Приказ Минстроя России от 05.05.2015 № 337/пр</t>
  </si>
  <si>
    <t>Лента изоляционная прорезиненная односторонняя ширина 20 мм, толщина 0,25-0,35 мм</t>
  </si>
  <si>
    <t>1-1039-21</t>
  </si>
  <si>
    <t>Рабочий строитель среднего разряда 3,9</t>
  </si>
  <si>
    <t>030954</t>
  </si>
  <si>
    <t>ТСЭМ Чувашская республика (редакция 2014), 030954, Приказ Минстроя России от 05.05.2015 № 337/пр</t>
  </si>
  <si>
    <t>Подъемники грузоподъемностью до 500 кг одномачтовые, высота подъема 45 м</t>
  </si>
  <si>
    <t>134041</t>
  </si>
  <si>
    <t>ТСЭМ Чувашская республика (редакция 2014), 134041, Приказ Минстроя России от 05.05.2015 № 337/пр</t>
  </si>
  <si>
    <t>Шуруповерт</t>
  </si>
  <si>
    <t>331451</t>
  </si>
  <si>
    <t>ТСЭМ Чувашская республика (редакция 2014), 331451, Приказ Минстроя России от 05.05.2015 № 337/пр</t>
  </si>
  <si>
    <t>Перфораторы электрические</t>
  </si>
  <si>
    <t>101-1481</t>
  </si>
  <si>
    <t>ТССЦ Чувашская республика (редакция 2014), 101-1481, Приказ Минстроя России от 05.05.2015 № 337/пр</t>
  </si>
  <si>
    <t>Шурупы с полукруглой головкой 4x40 мм</t>
  </si>
  <si>
    <t>101-2202</t>
  </si>
  <si>
    <t>ТССЦ Чувашская республика (редакция 2014), 101-2202, Приказ Минстроя России от 05.05.2015 № 337/пр</t>
  </si>
  <si>
    <t>Дюбели распорные полиэтиленовые 6х40 мм</t>
  </si>
  <si>
    <t>040502</t>
  </si>
  <si>
    <t>ТСЭМ Чувашская республика (редакция 2014), 040502, Приказ Минстроя России от 05.05.2015 № 337/пр</t>
  </si>
  <si>
    <t>Установки для сварки ручной дуговой (постоянного тока)</t>
  </si>
  <si>
    <t>101-1924</t>
  </si>
  <si>
    <t>ТССЦ Чувашская республика (редакция 2014), 101-1924, Приказ Минстроя России от 05.05.2015 № 337/пр</t>
  </si>
  <si>
    <t>Электроды диаметром 4 мм Э42А</t>
  </si>
  <si>
    <t>113-8040</t>
  </si>
  <si>
    <t>ТССЦ Чувашская республика (редакция 2014), 113-8040, Приказ Минстроя России от 05.05.2015 № 337/пр</t>
  </si>
  <si>
    <t>Клей БМК-5к</t>
  </si>
  <si>
    <t>101-1764</t>
  </si>
  <si>
    <t>ТССЦ Чувашская республика (редакция 2014), 101-1764, Приказ Минстроя России от 05.05.2015 № 337/пр</t>
  </si>
  <si>
    <t>Тальк молотый, сорт I</t>
  </si>
  <si>
    <t>509-1650</t>
  </si>
  <si>
    <t>ТССЦ Чувашская республика (редакция 2014), 509-1650, Приказ Минстроя России от 05.05.2015 № 337/пр</t>
  </si>
  <si>
    <t>Гильза кабельная медная ГМ 2,5</t>
  </si>
  <si>
    <t>509-1710</t>
  </si>
  <si>
    <t>ТССЦ Чувашская республика (редакция 2014), 509-1710, Приказ Минстроя России от 05.05.2015 № 337/пр</t>
  </si>
  <si>
    <t>Втулки В17</t>
  </si>
  <si>
    <t>1000 шт.</t>
  </si>
  <si>
    <t>101-0329</t>
  </si>
  <si>
    <t>ТССЦ Чувашская республика (редакция 2014), 101-0329, Приказ Минстроя России от 05.05.2015 № 337/пр</t>
  </si>
  <si>
    <t>Клей 88-СА</t>
  </si>
  <si>
    <t>101-0806</t>
  </si>
  <si>
    <t>ТССЦ Чувашская республика (редакция 2014), 101-0806, Приказ Минстроя России от 05.05.2015 № 337/пр</t>
  </si>
  <si>
    <t>Проволока сварочная легированная диаметром 2 мм</t>
  </si>
  <si>
    <t>101-1482</t>
  </si>
  <si>
    <t>ТССЦ Чувашская республика (редакция 2014), 101-1482, Приказ Минстроя России от 05.05.2015 № 337/пр</t>
  </si>
  <si>
    <t>Шурупы с полукруглой головкой 5х70 мм</t>
  </si>
  <si>
    <t>507-0702</t>
  </si>
  <si>
    <t>ТССЦ Чувашская республика (редакция 2014), 507-0702, Приказ Минстроя России от 05.05.2015 № 337/пр</t>
  </si>
  <si>
    <t>Трубка полихлорвиниловая ПХВ-305 диаметром 6-10 мм</t>
  </si>
  <si>
    <t>1-2044-21</t>
  </si>
  <si>
    <t>Рабочий монтажник среднего разряда 4,4</t>
  </si>
  <si>
    <t>1-2049-21</t>
  </si>
  <si>
    <t>Рабочий монтажник среднего разряда 4,9</t>
  </si>
  <si>
    <t>331454</t>
  </si>
  <si>
    <t>ТСЭМ Чувашская республика (редакция 2014), 331454, Приказ Минстроя России от 05.05.2015 № 337/пр</t>
  </si>
  <si>
    <t>Перфоратор электрический мощностью 1,5 кВт, энергией удара до 18 Дж</t>
  </si>
  <si>
    <t>1-2050-21</t>
  </si>
  <si>
    <t>Рабочий монтажник среднего разряда 5</t>
  </si>
  <si>
    <t>030101</t>
  </si>
  <si>
    <t>ТСЭМ Чувашская республика (редакция 2014), 030101, Приказ Минстроя России от 05.05.2015 № 337/пр</t>
  </si>
  <si>
    <t>Автопогрузчики 5 т</t>
  </si>
  <si>
    <t>031050</t>
  </si>
  <si>
    <t>ТСЭМ Чувашская республика (редакция 2014), 031050, Приказ Минстроя России от 05.05.2015 № 337/пр</t>
  </si>
  <si>
    <t>Вышка телескопическая 25 м</t>
  </si>
  <si>
    <t>101-0511</t>
  </si>
  <si>
    <t>ТССЦ Чувашская республика (редакция 2014), 101-0511, Приказ Минстроя России от 05.05.2015 № 337/пр</t>
  </si>
  <si>
    <t>Лак пропиточный без растворителей АС-9115</t>
  </si>
  <si>
    <t>101-2073</t>
  </si>
  <si>
    <t>ТССЦ Чувашская республика (редакция 2014), 101-2073, Приказ Минстроя России от 05.05.2015 № 337/пр</t>
  </si>
  <si>
    <t>Нитки суровые</t>
  </si>
  <si>
    <t>101-2493</t>
  </si>
  <si>
    <t>ТССЦ Чувашская республика (редакция 2014), 101-2493, Приказ Минстроя России от 05.05.2015 № 337/пр</t>
  </si>
  <si>
    <t>Лента липкая изоляционная на поликасиновом компаунде марки ЛСЭПЛ, шириной 20-30 мм, толщиной от 0,14 до 0,19 мм</t>
  </si>
  <si>
    <t>111-0109</t>
  </si>
  <si>
    <t>ТССЦ Чувашская республика (редакция 2014), 111-0109, Приказ Минстроя России от 05.05.2015 № 337/пр</t>
  </si>
  <si>
    <t>Бирки маркировочные пластмассовые</t>
  </si>
  <si>
    <t>100 шт.</t>
  </si>
  <si>
    <t>2-0013-21</t>
  </si>
  <si>
    <t>Инженер III категории</t>
  </si>
  <si>
    <t>3-0011-21</t>
  </si>
  <si>
    <t>Техник I категории</t>
  </si>
  <si>
    <t>999-0005</t>
  </si>
  <si>
    <t>ТССЦ Чувашская республика (редакция 2014), 999-0005, Приказ Минстроя России от 05.05.2015 № 337/пр</t>
  </si>
  <si>
    <t>Масса оборудования</t>
  </si>
  <si>
    <t>Поправка: Прил._м.10.3, п.1  Наименование: При монтаже оборудования в кабинах на мачтах или башнях при высоте: свыше 5 до 30 м.  Поправка: МР 519/пр Табл.3, п.1  Наименование: Демонтаж: Оборудование, пригодное для дальнейшего использования, со снятием с места установки, необходимой (частичной) разборкой и консервированием с целью длительного или кратковременного хранения</t>
  </si>
  <si>
    <t>"СОГЛАСОВАНО"</t>
  </si>
  <si>
    <t>"УТВЕРЖДАЮ"</t>
  </si>
  <si>
    <t>"_____"________________ 2025 г.</t>
  </si>
  <si>
    <t>(наименование стройки)</t>
  </si>
  <si>
    <t xml:space="preserve">Номер заказа   </t>
  </si>
  <si>
    <t xml:space="preserve">  на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</si>
  <si>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</si>
  <si>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</si>
  <si>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</si>
  <si>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</si>
  <si>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тыс.руб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</si>
  <si>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</si>
  <si>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</si>
  <si>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</si>
  <si>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</si>
  <si>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</si>
  <si>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</si>
  <si>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</si>
  <si>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</si>
  <si>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</si>
  <si>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</si>
  <si>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</si>
  <si>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</si>
  <si>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</si>
  <si>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</si>
  <si>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</si>
  <si>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</si>
  <si>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</si>
  <si>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</si>
  <si>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март 2025 года</t>
  </si>
  <si>
    <r>
      <t>м10-10-001-1</t>
    </r>
    <r>
      <rPr>
        <i/>
        <sz val="10"/>
        <rFont val="Arial"/>
        <family val="2"/>
        <charset val="204"/>
      </rPr>
      <t xml:space="preserve">
Поправка: Прил._м.10.3, п.1</t>
    </r>
  </si>
  <si>
    <r>
      <t>Камеры видеонаблюдения фиксированные</t>
    </r>
    <r>
      <rPr>
        <i/>
        <sz val="10"/>
        <rFont val="Arial"/>
        <family val="2"/>
        <charset val="204"/>
      </rPr>
      <t xml:space="preserve">
Поправка: Прил._м.10.3, п.1  Наименование: При монтаже оборудования в кабинах на мачтах или башнях при высоте: свыше 5 до 30 м.</t>
    </r>
  </si>
  <si>
    <t>Зарплата</t>
  </si>
  <si>
    <t>НР от ФОТ</t>
  </si>
  <si>
    <t>%</t>
  </si>
  <si>
    <t>СП от ФОТ</t>
  </si>
  <si>
    <t>Затраты труда</t>
  </si>
  <si>
    <t>чел-ч</t>
  </si>
  <si>
    <t>Материальные ресурсы:</t>
  </si>
  <si>
    <t>в т.ч. зарплата машинистов</t>
  </si>
  <si>
    <t>Материальные ресурсы</t>
  </si>
  <si>
    <r>
      <t>м10-10-001-1</t>
    </r>
    <r>
      <rPr>
        <i/>
        <sz val="10"/>
        <rFont val="Arial"/>
        <family val="2"/>
        <charset val="204"/>
      </rPr>
      <t xml:space="preserve">
Поправка: Прил._м.10.3, п.1  Поправка: МР 519/пр Табл.3, п.1</t>
    </r>
  </si>
  <si>
    <r>
      <t>Камеры видеонаблюдения фиксированные</t>
    </r>
    <r>
      <rPr>
        <i/>
        <sz val="10"/>
        <rFont val="Arial"/>
        <family val="2"/>
        <charset val="204"/>
      </rPr>
      <t xml:space="preserve">
Поправка: Прил._м.10.3, п.1  Наименование: При монтаже оборудования в кабинах на мачтах или башнях при высоте: свыше 5 до 30 м.  Поправка: МР 519/пр Табл.3, п.1  Наименование: Демонтаж: Оборудование, пригодное для дальнейшего использования, со снятием с места установки, необходимой (частичной) разборкой и консервированием с целью длительного или кратковременного хранения</t>
    </r>
  </si>
  <si>
    <r>
      <t>м08-02-409-1</t>
    </r>
    <r>
      <rPr>
        <i/>
        <sz val="10"/>
        <rFont val="Arial"/>
        <family val="2"/>
        <charset val="204"/>
      </rPr>
      <t xml:space="preserve">
Поправка: МР 519/пр Табл.3, п.4</t>
    </r>
  </si>
  <si>
    <r>
      <t>Труба винипластовая по установленным конструкциям, по стенам и колоннам с креплением скобами, диаметр до 25 мм</t>
    </r>
    <r>
      <rPr>
        <i/>
        <sz val="10"/>
        <rFont val="Arial"/>
        <family val="2"/>
        <charset val="204"/>
      </rPr>
      <t xml:space="preserve">
Поправка: МР 519/пр Табл.3, п.4  Наименование: Демонтаж: Оборудование, не пригодное для дальнейшего использования, (предназначено в лом) без разборки и резки</t>
    </r>
  </si>
  <si>
    <t>Составил</t>
  </si>
  <si>
    <t>Должность</t>
  </si>
  <si>
    <t>Подпись</t>
  </si>
  <si>
    <t>Ф.И.О.</t>
  </si>
  <si>
    <t>М.П.</t>
  </si>
  <si>
    <t>Проверил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</si>
  <si>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</si>
  <si>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</si>
  <si>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</si>
  <si>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</si>
  <si>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</si>
  <si>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</si>
  <si>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</t>
  </si>
  <si>
    <t>по ОКПО</t>
  </si>
  <si>
    <t>организация, адрес, телефон, факс</t>
  </si>
  <si>
    <t>Заказчик</t>
  </si>
  <si>
    <t>Подрядчик</t>
  </si>
  <si>
    <t>Стройка</t>
  </si>
  <si>
    <t>наименование, адрес</t>
  </si>
  <si>
    <t>Объект</t>
  </si>
  <si>
    <t>наименование</t>
  </si>
  <si>
    <t xml:space="preserve">Вид деятельности по ОКДП  </t>
  </si>
  <si>
    <t xml:space="preserve">Договор подряда  </t>
  </si>
  <si>
    <t>номер</t>
  </si>
  <si>
    <t>дата</t>
  </si>
  <si>
    <t xml:space="preserve">Вид операции  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</si>
  <si>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</si>
  <si>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</si>
  <si>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</si>
  <si>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</si>
  <si>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</si>
  <si>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</si>
  <si>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</si>
  <si>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Номер</t>
  </si>
  <si>
    <t>поз. по сме-те</t>
  </si>
  <si>
    <t>Составлен(а) в ценах 2001 г. с учетом коэффициентов пересчета к базисной стоимости СМР в текущий уровень цен базисно-индексным методом за ТСН Чувашской республики (редакция 2014 г) март 2025 года</t>
  </si>
  <si>
    <t>Сдал</t>
  </si>
  <si>
    <t>Принял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</si>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</sst>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\ #,##0.00"/>
  </numFmts>
  <fonts count="22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rgb="FF008000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0" fillId="0" borderId="0" xfId="0" applyNumberFormat="1"/>
    <xf numFmtId="164" fontId="20" fillId="0" borderId="0" xfId="0" applyNumberFormat="1" applyFont="1" applyAlignment="1">
      <alignment horizontal="right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/>
    </xf>
    <xf numFmtId="0" fontId="8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left" wrapText="1"/>
    </xf>
    <xf numFmtId="164" fontId="9" fillId="0" borderId="2" xfId="0" applyNumberFormat="1" applyFont="1" applyBorder="1" applyAlignment="1">
      <alignment horizontal="right"/>
    </xf>
    <xf numFmtId="0" fontId="10" fillId="0" borderId="2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21" fillId="0" borderId="0" xfId="0" applyFont="1"/>
    <xf numFmtId="0" fontId="21" fillId="0" borderId="2" xfId="0" applyFont="1" applyBorder="1"/>
    <xf numFmtId="0" fontId="21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0" xfId="0"/>
    <xf numFmtId="0" fontId="10" fillId="0" borderId="3" xfId="0" quotePrefix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14" fontId="10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5"/>
  <sheetViews>
    <sheetView tabSelected="1" zoomScale="131" zoomScaleNormal="131" workbookViewId="0">
      <selection activeCell="H5" sqref="H5:L5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7.5703125" customWidth="1"/>
    <col min="12" max="12" width="8.7109375" customWidth="1"/>
    <col min="15" max="29" width="0" hidden="1" customWidth="1"/>
    <col min="30" max="30" width="147.7109375" hidden="1" customWidth="1"/>
    <col min="31" max="31" width="160.7109375" hidden="1" customWidth="1"/>
    <col min="32" max="32" width="0" hidden="1" customWidth="1"/>
    <col min="33" max="33" width="91.7109375" hidden="1" customWidth="1"/>
    <col min="34" max="39" width="0" hidden="1" customWidth="1"/>
  </cols>
  <sheetData>
    <row r="1" spans="1:12" s="69" customFormat="1" x14ac:dyDescent="0.2">
      <c r="K1" s="108" t="s">
        <v>714</v>
      </c>
    </row>
    <row r="2" spans="1:12" x14ac:dyDescent="0.2">
      <c r="A2" s="8" t="str">
        <f>Source!B1</f>
        <v>Smeta.RU  (495) 974-1589</v>
      </c>
    </row>
    <row r="3" spans="1:12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10"/>
      <c r="L3" s="10"/>
    </row>
    <row r="4" spans="1:12" ht="16.5" x14ac:dyDescent="0.25">
      <c r="A4" s="11"/>
      <c r="B4" s="76" t="s">
        <v>631</v>
      </c>
      <c r="C4" s="76"/>
      <c r="D4" s="76"/>
      <c r="E4" s="76"/>
      <c r="F4" s="10"/>
      <c r="G4" s="10"/>
      <c r="H4" s="76" t="s">
        <v>632</v>
      </c>
      <c r="I4" s="76"/>
      <c r="J4" s="76"/>
      <c r="K4" s="76"/>
      <c r="L4" s="76"/>
    </row>
    <row r="5" spans="1:12" ht="14.25" x14ac:dyDescent="0.2">
      <c r="A5" s="10"/>
      <c r="B5" s="77"/>
      <c r="C5" s="77"/>
      <c r="D5" s="77"/>
      <c r="E5" s="77"/>
      <c r="F5" s="10"/>
      <c r="G5" s="10"/>
      <c r="H5" s="77"/>
      <c r="I5" s="77"/>
      <c r="J5" s="77"/>
      <c r="K5" s="77"/>
      <c r="L5" s="77"/>
    </row>
    <row r="6" spans="1:12" ht="14.25" x14ac:dyDescent="0.2">
      <c r="A6" s="10"/>
      <c r="B6" s="10"/>
      <c r="C6" s="12"/>
      <c r="D6" s="12"/>
      <c r="E6" s="12"/>
      <c r="F6" s="10"/>
      <c r="G6" s="10"/>
      <c r="H6" s="12"/>
      <c r="I6" s="12"/>
      <c r="J6" s="12"/>
      <c r="K6" s="12"/>
      <c r="L6" s="12"/>
    </row>
    <row r="7" spans="1:12" ht="14.25" x14ac:dyDescent="0.2">
      <c r="A7" s="12"/>
      <c r="B7" s="77" t="str">
        <f>CONCATENATE("______________________ ", IF(Source!AL12&lt;&gt;"", Source!AL12, ""))</f>
        <v xml:space="preserve">______________________ </v>
      </c>
      <c r="C7" s="77"/>
      <c r="D7" s="77"/>
      <c r="E7" s="77"/>
      <c r="F7" s="10"/>
      <c r="G7" s="10"/>
      <c r="H7" s="77" t="str">
        <f>CONCATENATE("______________________ ", IF(Source!AH12&lt;&gt;"", Source!AH12, ""))</f>
        <v xml:space="preserve">______________________ </v>
      </c>
      <c r="I7" s="77"/>
      <c r="J7" s="77"/>
      <c r="K7" s="77"/>
      <c r="L7" s="77"/>
    </row>
    <row r="8" spans="1:12" ht="14.25" x14ac:dyDescent="0.2">
      <c r="A8" s="13"/>
      <c r="B8" s="71" t="s">
        <v>633</v>
      </c>
      <c r="C8" s="71"/>
      <c r="D8" s="71"/>
      <c r="E8" s="71"/>
      <c r="F8" s="10"/>
      <c r="G8" s="10"/>
      <c r="H8" s="71" t="s">
        <v>633</v>
      </c>
      <c r="I8" s="71"/>
      <c r="J8" s="71"/>
      <c r="K8" s="71"/>
      <c r="L8" s="71"/>
    </row>
    <row r="11" spans="1:12" ht="15.75" x14ac:dyDescent="0.25">
      <c r="A11" s="13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13"/>
    </row>
    <row r="12" spans="1:12" ht="14.25" x14ac:dyDescent="0.2">
      <c r="A12" s="10"/>
      <c r="B12" s="73" t="s">
        <v>634</v>
      </c>
      <c r="C12" s="73"/>
      <c r="D12" s="73"/>
      <c r="E12" s="73"/>
      <c r="F12" s="73"/>
      <c r="G12" s="73"/>
      <c r="H12" s="73"/>
      <c r="I12" s="73"/>
      <c r="J12" s="73"/>
      <c r="K12" s="73"/>
      <c r="L12" s="13"/>
    </row>
    <row r="13" spans="1:12" ht="14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4.25" x14ac:dyDescent="0.2">
      <c r="A14" s="10"/>
      <c r="B14" s="10"/>
      <c r="C14" s="10"/>
      <c r="D14" s="10"/>
      <c r="E14" s="10"/>
      <c r="F14" s="74" t="s">
        <v>635</v>
      </c>
      <c r="G14" s="74"/>
      <c r="H14" s="75" t="str">
        <f>Source!F12</f>
        <v>(Чувашская республика (редакция 2014 г)) (Чувашская республика (редакция 2014 г))_(Копия)</v>
      </c>
      <c r="I14" s="75"/>
      <c r="J14" s="75"/>
      <c r="K14" s="75"/>
      <c r="L14" s="13"/>
    </row>
    <row r="15" spans="1:12" ht="14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.75" x14ac:dyDescent="0.25">
      <c r="A16" s="14"/>
      <c r="B16" s="82" t="str">
        <f>CONCATENATE("ЛОКАЛЬНАЯ СМЕТА № ", Source!F20)</f>
        <v>ЛОКАЛЬНАЯ СМЕТА № Монтаж системы видеонаблюдения ул.Советская д.25, ул.Советская д.37</v>
      </c>
      <c r="C16" s="82"/>
      <c r="D16" s="82"/>
      <c r="E16" s="82"/>
      <c r="F16" s="82"/>
      <c r="G16" s="82"/>
      <c r="H16" s="82"/>
      <c r="I16" s="82"/>
      <c r="J16" s="82"/>
      <c r="K16" s="82"/>
      <c r="L16" s="14"/>
    </row>
    <row r="17" spans="1:31" s="68" customFormat="1" ht="15" customHeight="1" x14ac:dyDescent="0.25">
      <c r="A17" s="14"/>
      <c r="B17" s="67"/>
      <c r="C17" s="67"/>
      <c r="D17" s="67"/>
      <c r="E17" s="67"/>
      <c r="F17" s="67"/>
      <c r="G17" s="67"/>
      <c r="H17" s="67"/>
      <c r="I17" s="67"/>
      <c r="J17" s="67"/>
      <c r="K17" s="70"/>
      <c r="L17" s="14"/>
    </row>
    <row r="18" spans="1:31" ht="14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31" ht="15.75" x14ac:dyDescent="0.25">
      <c r="A19" s="10"/>
      <c r="B19" s="82" t="str">
        <f>Source!G20</f>
        <v>МАУ ДО "СШ"Улап"  Чебоксарского муниципального округа Чувашской Республики п.Кугеси</v>
      </c>
      <c r="C19" s="82"/>
      <c r="D19" s="82"/>
      <c r="E19" s="82"/>
      <c r="F19" s="82"/>
      <c r="G19" s="82"/>
      <c r="H19" s="82"/>
      <c r="I19" s="82"/>
      <c r="J19" s="82"/>
      <c r="K19" s="82"/>
      <c r="L19" s="13"/>
      <c r="AD19" s="20" t="str">
        <f>Source!G20</f>
        <v>МАУ ДО "СШ"Улап"  Чебоксарского муниципального округа Чувашской Республики п.Кугеси</v>
      </c>
    </row>
    <row r="20" spans="1:31" ht="14.2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31" ht="18" x14ac:dyDescent="0.25">
      <c r="A21" s="10" t="s">
        <v>636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15"/>
      <c r="AD21" s="21" t="str">
        <f>Source!G12</f>
        <v>Видео УЛАП ул.Советская д.25 ул.Советская д.371 кв. 2025г._(Копия)</v>
      </c>
    </row>
    <row r="22" spans="1:31" ht="14.25" x14ac:dyDescent="0.2">
      <c r="A22" s="10"/>
      <c r="B22" s="84" t="s">
        <v>637</v>
      </c>
      <c r="C22" s="84"/>
      <c r="D22" s="84"/>
      <c r="E22" s="84"/>
      <c r="F22" s="84"/>
      <c r="G22" s="84"/>
      <c r="H22" s="84"/>
      <c r="I22" s="84"/>
      <c r="J22" s="84"/>
      <c r="K22" s="84"/>
      <c r="L22" s="13"/>
    </row>
    <row r="23" spans="1:31" ht="14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31" ht="14.25" x14ac:dyDescent="0.2">
      <c r="A24" s="71" t="str">
        <f>CONCATENATE("Основание: ", Source!J20)</f>
        <v xml:space="preserve">Основание: 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AE24" s="22" t="str">
        <f>CONCATENATE("Основание: ", Source!J20)</f>
        <v xml:space="preserve">Основание: </v>
      </c>
    </row>
    <row r="25" spans="1:31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31" ht="14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31" ht="14.25" x14ac:dyDescent="0.2">
      <c r="A27" s="10"/>
      <c r="B27" s="10"/>
      <c r="C27" s="10"/>
      <c r="D27" s="10"/>
      <c r="E27" s="16"/>
      <c r="F27" s="16"/>
      <c r="G27" s="85" t="s">
        <v>638</v>
      </c>
      <c r="H27" s="85"/>
      <c r="I27" s="85" t="s">
        <v>639</v>
      </c>
      <c r="J27" s="85"/>
      <c r="K27" s="10"/>
      <c r="L27" s="10"/>
    </row>
    <row r="28" spans="1:31" ht="15" x14ac:dyDescent="0.25">
      <c r="A28" s="10"/>
      <c r="B28" s="10"/>
      <c r="C28" s="78" t="s">
        <v>640</v>
      </c>
      <c r="D28" s="78"/>
      <c r="E28" s="78"/>
      <c r="F28" s="78"/>
      <c r="G28" s="79">
        <f>SUM(O39:O495)/1000</f>
        <v>573.2245200000001</v>
      </c>
      <c r="H28" s="79"/>
      <c r="I28" s="79">
        <f>ROUND((Source!F435/1000), 2)</f>
        <v>1098.83</v>
      </c>
      <c r="J28" s="79"/>
      <c r="K28" s="80" t="s">
        <v>641</v>
      </c>
      <c r="L28" s="80"/>
    </row>
    <row r="29" spans="1:31" ht="14.25" x14ac:dyDescent="0.2">
      <c r="A29" s="10"/>
      <c r="B29" s="10"/>
      <c r="C29" s="81" t="s">
        <v>642</v>
      </c>
      <c r="D29" s="81"/>
      <c r="E29" s="81"/>
      <c r="F29" s="81"/>
      <c r="G29" s="79">
        <f>SUM(W39:W495)/1000</f>
        <v>558.23780000000011</v>
      </c>
      <c r="H29" s="79"/>
      <c r="I29" s="79">
        <f>ROUND((Source!F416)/1000, 2)</f>
        <v>588.5</v>
      </c>
      <c r="J29" s="79"/>
      <c r="K29" s="80" t="s">
        <v>641</v>
      </c>
      <c r="L29" s="80"/>
    </row>
    <row r="30" spans="1:31" ht="14.25" x14ac:dyDescent="0.2">
      <c r="A30" s="10"/>
      <c r="B30" s="10"/>
      <c r="C30" s="81" t="s">
        <v>643</v>
      </c>
      <c r="D30" s="81"/>
      <c r="E30" s="81"/>
      <c r="F30" s="81"/>
      <c r="G30" s="79">
        <f>SUM(X39:X495)/1000</f>
        <v>14.98672</v>
      </c>
      <c r="H30" s="79"/>
      <c r="I30" s="79">
        <f>ROUND((Source!F417)/1000, 2)</f>
        <v>510.33</v>
      </c>
      <c r="J30" s="79"/>
      <c r="K30" s="80" t="s">
        <v>641</v>
      </c>
      <c r="L30" s="80"/>
    </row>
    <row r="31" spans="1:31" ht="14.25" x14ac:dyDescent="0.2">
      <c r="A31" s="10"/>
      <c r="B31" s="10"/>
      <c r="C31" s="81" t="s">
        <v>644</v>
      </c>
      <c r="D31" s="81"/>
      <c r="E31" s="81"/>
      <c r="F31" s="81"/>
      <c r="G31" s="79">
        <f>SUM(Y39:Y495)/1000</f>
        <v>0</v>
      </c>
      <c r="H31" s="79"/>
      <c r="I31" s="79">
        <f>ROUND((Source!F408)/1000, 2)</f>
        <v>0</v>
      </c>
      <c r="J31" s="79"/>
      <c r="K31" s="80" t="s">
        <v>641</v>
      </c>
      <c r="L31" s="80"/>
    </row>
    <row r="32" spans="1:31" ht="14.25" x14ac:dyDescent="0.2">
      <c r="A32" s="10"/>
      <c r="B32" s="10"/>
      <c r="C32" s="81" t="s">
        <v>645</v>
      </c>
      <c r="D32" s="81"/>
      <c r="E32" s="81"/>
      <c r="F32" s="81"/>
      <c r="G32" s="79">
        <f>SUM(Z39:Z495)/1000</f>
        <v>0</v>
      </c>
      <c r="H32" s="79"/>
      <c r="I32" s="79">
        <f>ROUND((Source!F418+Source!F419)/1000, 2)</f>
        <v>0</v>
      </c>
      <c r="J32" s="79"/>
      <c r="K32" s="80" t="s">
        <v>641</v>
      </c>
      <c r="L32" s="80"/>
    </row>
    <row r="33" spans="1:31" ht="15" x14ac:dyDescent="0.25">
      <c r="A33" s="10"/>
      <c r="B33" s="10"/>
      <c r="C33" s="78" t="s">
        <v>646</v>
      </c>
      <c r="D33" s="78"/>
      <c r="E33" s="78"/>
      <c r="F33" s="78"/>
      <c r="G33" s="79">
        <f>I33</f>
        <v>606.37769999999989</v>
      </c>
      <c r="H33" s="79"/>
      <c r="I33" s="79">
        <f>(Source!F421+Source!F422)</f>
        <v>606.37769999999989</v>
      </c>
      <c r="J33" s="79"/>
      <c r="K33" s="80" t="s">
        <v>492</v>
      </c>
      <c r="L33" s="80"/>
    </row>
    <row r="34" spans="1:31" ht="15" x14ac:dyDescent="0.25">
      <c r="A34" s="10"/>
      <c r="B34" s="10"/>
      <c r="C34" s="78" t="s">
        <v>647</v>
      </c>
      <c r="D34" s="78"/>
      <c r="E34" s="78"/>
      <c r="F34" s="78"/>
      <c r="G34" s="79">
        <f>SUM(R39:R495)/1000</f>
        <v>5.6125199999999982</v>
      </c>
      <c r="H34" s="79"/>
      <c r="I34" s="79">
        <f>(Source!F414+ Source!F413)/1000</f>
        <v>209.40312</v>
      </c>
      <c r="J34" s="79"/>
      <c r="K34" s="80" t="s">
        <v>641</v>
      </c>
      <c r="L34" s="80"/>
    </row>
    <row r="35" spans="1:31" ht="14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31" ht="14.25" x14ac:dyDescent="0.2">
      <c r="A36" s="88" t="s">
        <v>660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1:31" ht="57" x14ac:dyDescent="0.2">
      <c r="A37" s="17" t="s">
        <v>648</v>
      </c>
      <c r="B37" s="17" t="s">
        <v>649</v>
      </c>
      <c r="C37" s="17" t="s">
        <v>650</v>
      </c>
      <c r="D37" s="17" t="s">
        <v>651</v>
      </c>
      <c r="E37" s="17" t="s">
        <v>652</v>
      </c>
      <c r="F37" s="17" t="s">
        <v>653</v>
      </c>
      <c r="G37" s="17" t="s">
        <v>654</v>
      </c>
      <c r="H37" s="17" t="s">
        <v>655</v>
      </c>
      <c r="I37" s="17" t="s">
        <v>656</v>
      </c>
      <c r="J37" s="17" t="s">
        <v>657</v>
      </c>
      <c r="K37" s="17" t="s">
        <v>658</v>
      </c>
      <c r="L37" s="17" t="s">
        <v>659</v>
      </c>
    </row>
    <row r="38" spans="1:31" ht="14.25" x14ac:dyDescent="0.2">
      <c r="A38" s="18">
        <v>1</v>
      </c>
      <c r="B38" s="18">
        <v>2</v>
      </c>
      <c r="C38" s="18">
        <v>3</v>
      </c>
      <c r="D38" s="18">
        <v>4</v>
      </c>
      <c r="E38" s="18">
        <v>5</v>
      </c>
      <c r="F38" s="18">
        <v>6</v>
      </c>
      <c r="G38" s="18">
        <v>7</v>
      </c>
      <c r="H38" s="18">
        <v>8</v>
      </c>
      <c r="I38" s="18">
        <v>9</v>
      </c>
      <c r="J38" s="18">
        <v>10</v>
      </c>
      <c r="K38" s="18">
        <v>11</v>
      </c>
      <c r="L38" s="19">
        <v>12</v>
      </c>
    </row>
    <row r="40" spans="1:31" ht="16.5" x14ac:dyDescent="0.25">
      <c r="A40" s="86" t="str">
        <f>CONCATENATE("Раздел: ", Source!G24)</f>
        <v>Раздел: Монтаж системы видеонаблюдения ул.Советская д.25, ул.Советская д.37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AE40" s="23" t="str">
        <f>CONCATENATE("Раздел: ", Source!G24)</f>
        <v>Раздел: Монтаж системы видеонаблюдения ул.Советская д.25, ул.Советская д.37</v>
      </c>
    </row>
    <row r="42" spans="1:31" ht="16.5" x14ac:dyDescent="0.25">
      <c r="A42" s="86" t="str">
        <f>CONCATENATE("Подраздел: ", Source!G92)</f>
        <v>Подраздел: Система видеонаблюдения (стадион )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AE42" s="23" t="str">
        <f>CONCATENATE("Подраздел: ", Source!G92)</f>
        <v>Подраздел: Система видеонаблюдения (стадион )</v>
      </c>
    </row>
    <row r="43" spans="1:31" ht="79.5" x14ac:dyDescent="0.2">
      <c r="A43" s="24" t="str">
        <f>Source!E96</f>
        <v>64</v>
      </c>
      <c r="B43" s="25" t="s">
        <v>661</v>
      </c>
      <c r="C43" s="22" t="s">
        <v>662</v>
      </c>
      <c r="D43" s="26" t="str">
        <f>Source!DW96</f>
        <v>1  ШТ.</v>
      </c>
      <c r="E43" s="9">
        <f>Source!I96</f>
        <v>13</v>
      </c>
      <c r="F43" s="28">
        <f>IF(Source!AK96&lt;&gt; 0, Source!AK96,Source!AL96 + Source!AM96 + Source!AO96)</f>
        <v>31.85</v>
      </c>
      <c r="G43" s="27"/>
      <c r="H43" s="28"/>
      <c r="I43" s="27" t="str">
        <f>Source!BO96</f>
        <v>м10-10-001-1</v>
      </c>
      <c r="J43" s="27"/>
      <c r="K43" s="28"/>
      <c r="L43" s="29"/>
      <c r="S43">
        <f>ROUND((Source!FX96/100)*((ROUND(Source!AF96*Source!I96, 2)+ROUND(Source!AE96*Source!I96, 2))), 2)</f>
        <v>355.06</v>
      </c>
      <c r="T43">
        <f>Source!X96</f>
        <v>13247.14</v>
      </c>
      <c r="U43">
        <f>ROUND((Source!FY96/100)*((ROUND(Source!AF96*Source!I96, 2)+ROUND(Source!AE96*Source!I96, 2))), 2)</f>
        <v>266.29000000000002</v>
      </c>
      <c r="V43">
        <f>Source!Y96</f>
        <v>9935.35</v>
      </c>
    </row>
    <row r="44" spans="1:31" ht="14.25" x14ac:dyDescent="0.2">
      <c r="A44" s="24"/>
      <c r="B44" s="25"/>
      <c r="C44" s="22" t="s">
        <v>663</v>
      </c>
      <c r="D44" s="26"/>
      <c r="E44" s="9"/>
      <c r="F44" s="28">
        <f>Source!AO96</f>
        <v>27.31</v>
      </c>
      <c r="G44" s="27" t="str">
        <f>Source!DG96</f>
        <v>)*1,25</v>
      </c>
      <c r="H44" s="28">
        <f>ROUND(Source!AF96*Source!I96, 2)</f>
        <v>443.82</v>
      </c>
      <c r="I44" s="27"/>
      <c r="J44" s="27">
        <f>IF(Source!BA96&lt;&gt; 0, Source!BA96, 1)</f>
        <v>37.31</v>
      </c>
      <c r="K44" s="28">
        <f>Source!S96</f>
        <v>16558.919999999998</v>
      </c>
      <c r="L44" s="29"/>
      <c r="R44">
        <f>H44</f>
        <v>443.82</v>
      </c>
    </row>
    <row r="45" spans="1:31" ht="14.25" x14ac:dyDescent="0.2">
      <c r="A45" s="24"/>
      <c r="B45" s="25"/>
      <c r="C45" s="22" t="s">
        <v>302</v>
      </c>
      <c r="D45" s="26"/>
      <c r="E45" s="9"/>
      <c r="F45" s="28">
        <f>Source!AM96</f>
        <v>3.63</v>
      </c>
      <c r="G45" s="27" t="str">
        <f>Source!DE96</f>
        <v/>
      </c>
      <c r="H45" s="28">
        <f>ROUND(Source!AD96*Source!I96, 2)</f>
        <v>47.19</v>
      </c>
      <c r="I45" s="27"/>
      <c r="J45" s="27">
        <f>IF(Source!BB96&lt;&gt; 0, Source!BB96, 1)</f>
        <v>4.66</v>
      </c>
      <c r="K45" s="28">
        <f>Source!Q96</f>
        <v>219.91</v>
      </c>
      <c r="L45" s="29"/>
    </row>
    <row r="46" spans="1:31" ht="14.25" x14ac:dyDescent="0.2">
      <c r="A46" s="24"/>
      <c r="B46" s="25"/>
      <c r="C46" s="22" t="s">
        <v>664</v>
      </c>
      <c r="D46" s="26" t="s">
        <v>665</v>
      </c>
      <c r="E46" s="9">
        <f>Source!BZ96</f>
        <v>80</v>
      </c>
      <c r="F46" s="30"/>
      <c r="G46" s="27"/>
      <c r="H46" s="28">
        <f>SUM(S43:S51)</f>
        <v>355.06</v>
      </c>
      <c r="I46" s="31"/>
      <c r="J46" s="22">
        <f>Source!AT96</f>
        <v>80</v>
      </c>
      <c r="K46" s="28">
        <f>SUM(T43:T51)</f>
        <v>13247.14</v>
      </c>
      <c r="L46" s="29"/>
    </row>
    <row r="47" spans="1:31" ht="14.25" x14ac:dyDescent="0.2">
      <c r="A47" s="24"/>
      <c r="B47" s="25"/>
      <c r="C47" s="22" t="s">
        <v>666</v>
      </c>
      <c r="D47" s="26" t="s">
        <v>665</v>
      </c>
      <c r="E47" s="9">
        <f>Source!CA96</f>
        <v>60</v>
      </c>
      <c r="F47" s="30"/>
      <c r="G47" s="27"/>
      <c r="H47" s="28">
        <f>SUM(U43:U51)</f>
        <v>266.29000000000002</v>
      </c>
      <c r="I47" s="31"/>
      <c r="J47" s="22">
        <f>Source!AU96</f>
        <v>60</v>
      </c>
      <c r="K47" s="28">
        <f>SUM(V43:V51)</f>
        <v>9935.35</v>
      </c>
      <c r="L47" s="29"/>
    </row>
    <row r="48" spans="1:31" ht="14.25" x14ac:dyDescent="0.2">
      <c r="A48" s="24"/>
      <c r="B48" s="25"/>
      <c r="C48" s="22" t="s">
        <v>667</v>
      </c>
      <c r="D48" s="26" t="s">
        <v>668</v>
      </c>
      <c r="E48" s="9">
        <f>Source!AQ96</f>
        <v>2.67</v>
      </c>
      <c r="F48" s="28"/>
      <c r="G48" s="27" t="str">
        <f>Source!DI96</f>
        <v>)*1,25</v>
      </c>
      <c r="H48" s="28"/>
      <c r="I48" s="27"/>
      <c r="J48" s="27"/>
      <c r="K48" s="28"/>
      <c r="L48" s="32">
        <f>Source!U96</f>
        <v>43.387499999999996</v>
      </c>
    </row>
    <row r="49" spans="1:26" ht="14.25" x14ac:dyDescent="0.2">
      <c r="A49" s="71" t="s">
        <v>669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26" ht="28.5" x14ac:dyDescent="0.2">
      <c r="A50" s="33"/>
      <c r="B50" s="33" t="str">
        <f>SmtRes!I163</f>
        <v>101-2202</v>
      </c>
      <c r="C50" s="33" t="str">
        <f>SmtRes!K163</f>
        <v>Дюбели распорные полиэтиленовые 6х40 мм</v>
      </c>
      <c r="D50" s="35" t="str">
        <f>SmtRes!P163</f>
        <v>10 шт.</v>
      </c>
      <c r="E50" s="34">
        <f>SmtRes!Y163*Source!I96</f>
        <v>0</v>
      </c>
      <c r="F50" s="36">
        <f>SmtRes!AE163</f>
        <v>1.8</v>
      </c>
      <c r="G50" s="35"/>
      <c r="H50" s="36">
        <f>SmtRes!AE163*SmtRes!Y163*Source!I96</f>
        <v>0</v>
      </c>
      <c r="I50" s="35"/>
      <c r="J50" s="35"/>
      <c r="K50" s="36">
        <f>SmtRes!AA163*SmtRes!Y163*Source!I96</f>
        <v>0</v>
      </c>
      <c r="L50" s="36"/>
    </row>
    <row r="51" spans="1:26" ht="28.5" x14ac:dyDescent="0.2">
      <c r="A51" s="39"/>
      <c r="B51" s="39" t="str">
        <f>SmtRes!I164</f>
        <v>999-9950</v>
      </c>
      <c r="C51" s="39" t="str">
        <f>SmtRes!K164</f>
        <v>Вспомогательные ненормируемые материалы (2% от ОЗП)</v>
      </c>
      <c r="D51" s="40" t="str">
        <f>SmtRes!P164</f>
        <v>РУБ</v>
      </c>
      <c r="E51" s="41">
        <f>SmtRes!Y164*Source!I96</f>
        <v>0</v>
      </c>
      <c r="F51" s="42">
        <f>SmtRes!AE164</f>
        <v>1</v>
      </c>
      <c r="G51" s="40"/>
      <c r="H51" s="42">
        <f>SmtRes!AE164*SmtRes!Y164*Source!I96</f>
        <v>0</v>
      </c>
      <c r="I51" s="40"/>
      <c r="J51" s="40"/>
      <c r="K51" s="42">
        <f>SmtRes!AA164*SmtRes!Y164*Source!I96</f>
        <v>0</v>
      </c>
      <c r="L51" s="42"/>
    </row>
    <row r="52" spans="1:26" ht="15" x14ac:dyDescent="0.25">
      <c r="G52" s="87">
        <f>ROUND(Source!AC96*Source!I96, 2)+ROUND(Source!AF96*Source!I96, 2)+ROUND(Source!AD96*Source!I96, 2)+SUM(H46:H47)</f>
        <v>1112.3600000000001</v>
      </c>
      <c r="H52" s="87"/>
      <c r="J52" s="87">
        <f>Source!O96+SUM(K46:K47)</f>
        <v>39961.32</v>
      </c>
      <c r="K52" s="87"/>
      <c r="L52" s="38">
        <f>Source!U96</f>
        <v>43.387499999999996</v>
      </c>
      <c r="O52" s="37">
        <f>G52</f>
        <v>1112.3600000000001</v>
      </c>
      <c r="P52" s="37">
        <f>J52</f>
        <v>39961.32</v>
      </c>
      <c r="Q52" s="37">
        <f>L52</f>
        <v>43.387499999999996</v>
      </c>
      <c r="W52">
        <f>IF(Source!BI96&lt;=1,G52, 0)</f>
        <v>0</v>
      </c>
      <c r="X52">
        <f>IF(Source!BI96=2,G52, 0)</f>
        <v>1112.3600000000001</v>
      </c>
      <c r="Y52">
        <f>IF(Source!BI96=3,G52, 0)</f>
        <v>0</v>
      </c>
      <c r="Z52">
        <f>IF(Source!BI96=4,G52, 0)</f>
        <v>0</v>
      </c>
    </row>
    <row r="53" spans="1:26" ht="28.5" x14ac:dyDescent="0.2">
      <c r="A53" s="24" t="str">
        <f>Source!E97</f>
        <v>65</v>
      </c>
      <c r="B53" s="25" t="str">
        <f>Source!F97</f>
        <v>031002</v>
      </c>
      <c r="C53" s="22" t="str">
        <f>Source!G97</f>
        <v>Автогидроподъемники высотой подъема 18 м</v>
      </c>
      <c r="D53" s="26" t="str">
        <f>Source!DW97</f>
        <v>маш.-ч</v>
      </c>
      <c r="E53" s="9">
        <f>Source!I97</f>
        <v>5.5</v>
      </c>
      <c r="F53" s="28">
        <f>IF(Source!AK97&lt;&gt; 0, Source!AK97,Source!AL97 + Source!AM97 + Source!AO97)</f>
        <v>119.63</v>
      </c>
      <c r="G53" s="27"/>
      <c r="H53" s="28"/>
      <c r="I53" s="27" t="str">
        <f>Source!BO97</f>
        <v>031002</v>
      </c>
      <c r="J53" s="27"/>
      <c r="K53" s="28"/>
      <c r="L53" s="29"/>
      <c r="S53">
        <f>ROUND((Source!FX97/100)*((ROUND(Source!AF97*Source!I97, 2)+ROUND(Source!AE97*Source!I97, 2))), 2)</f>
        <v>0</v>
      </c>
      <c r="T53">
        <f>Source!X97</f>
        <v>0</v>
      </c>
      <c r="U53">
        <f>ROUND((Source!FY97/100)*((ROUND(Source!AF97*Source!I97, 2)+ROUND(Source!AE97*Source!I97, 2))), 2)</f>
        <v>0</v>
      </c>
      <c r="V53">
        <f>Source!Y97</f>
        <v>0</v>
      </c>
    </row>
    <row r="54" spans="1:26" ht="14.25" x14ac:dyDescent="0.2">
      <c r="A54" s="24"/>
      <c r="B54" s="25"/>
      <c r="C54" s="22" t="s">
        <v>302</v>
      </c>
      <c r="D54" s="26"/>
      <c r="E54" s="9"/>
      <c r="F54" s="28">
        <f>Source!AM97</f>
        <v>119.63</v>
      </c>
      <c r="G54" s="27" t="str">
        <f>Source!DE97</f>
        <v/>
      </c>
      <c r="H54" s="28">
        <f>ROUND(Source!AD97*Source!I97, 2)</f>
        <v>657.97</v>
      </c>
      <c r="I54" s="27"/>
      <c r="J54" s="27">
        <f>IF(Source!BB97&lt;&gt; 0, Source!BB97, 1)</f>
        <v>10.08</v>
      </c>
      <c r="K54" s="28">
        <f>Source!Q97</f>
        <v>6632.29</v>
      </c>
      <c r="L54" s="29"/>
    </row>
    <row r="55" spans="1:26" ht="14.25" x14ac:dyDescent="0.2">
      <c r="A55" s="43"/>
      <c r="B55" s="44"/>
      <c r="C55" s="45" t="s">
        <v>670</v>
      </c>
      <c r="D55" s="46"/>
      <c r="E55" s="47"/>
      <c r="F55" s="48">
        <f>Source!AN97</f>
        <v>9</v>
      </c>
      <c r="G55" s="49" t="str">
        <f>Source!DF97</f>
        <v/>
      </c>
      <c r="H55" s="48">
        <f>ROUND(Source!AE97*Source!I97, 2)</f>
        <v>49.5</v>
      </c>
      <c r="I55" s="49"/>
      <c r="J55" s="49">
        <f>IF(Source!BS97&lt;&gt; 0, Source!BS97, 1)</f>
        <v>37.31</v>
      </c>
      <c r="K55" s="48">
        <f>Source!R97</f>
        <v>1846.85</v>
      </c>
      <c r="L55" s="50"/>
      <c r="R55">
        <f>H55</f>
        <v>49.5</v>
      </c>
    </row>
    <row r="56" spans="1:26" ht="15" x14ac:dyDescent="0.25">
      <c r="G56" s="87">
        <f>ROUND(Source!AC97*Source!I97, 2)+ROUND(Source!AF97*Source!I97, 2)+ROUND(Source!AD97*Source!I97, 2)</f>
        <v>657.97</v>
      </c>
      <c r="H56" s="87"/>
      <c r="J56" s="87">
        <f>Source!O97</f>
        <v>6632.29</v>
      </c>
      <c r="K56" s="87"/>
      <c r="L56" s="38">
        <f>Source!U97</f>
        <v>0</v>
      </c>
      <c r="O56" s="37">
        <f>G56</f>
        <v>657.97</v>
      </c>
      <c r="P56" s="37">
        <f>J56</f>
        <v>6632.29</v>
      </c>
      <c r="Q56" s="37">
        <f>L56</f>
        <v>0</v>
      </c>
      <c r="W56">
        <f>IF(Source!BI97&lt;=1,G56, 0)</f>
        <v>657.97</v>
      </c>
      <c r="X56">
        <f>IF(Source!BI97=2,G56, 0)</f>
        <v>0</v>
      </c>
      <c r="Y56">
        <f>IF(Source!BI97=3,G56, 0)</f>
        <v>0</v>
      </c>
      <c r="Z56">
        <f>IF(Source!BI97=4,G56, 0)</f>
        <v>0</v>
      </c>
    </row>
    <row r="57" spans="1:26" ht="42.75" x14ac:dyDescent="0.2">
      <c r="A57" s="24" t="str">
        <f>Source!E98</f>
        <v>66</v>
      </c>
      <c r="B57" s="25" t="str">
        <f>Source!F98</f>
        <v/>
      </c>
      <c r="C57" s="22" t="str">
        <f>Source!G98</f>
        <v>Видеокамера IPC-HFW1230T1-ZS-S5, IP-видеокамера цилиндрическая (2.8-12мм) , 2Mp</v>
      </c>
      <c r="D57" s="26" t="str">
        <f>Source!DW98</f>
        <v>ШТ</v>
      </c>
      <c r="E57" s="9">
        <f>Source!I98</f>
        <v>4</v>
      </c>
      <c r="F57" s="28">
        <f>IF(Source!AK98&lt;&gt; 0, Source!AK98,Source!AL98 + Source!AM98 + Source!AO98)</f>
        <v>8600</v>
      </c>
      <c r="G57" s="27"/>
      <c r="H57" s="28"/>
      <c r="I57" s="27" t="str">
        <f>Source!BO98</f>
        <v/>
      </c>
      <c r="J57" s="27"/>
      <c r="K57" s="28"/>
      <c r="L57" s="29"/>
      <c r="S57">
        <f>ROUND((Source!FX98/100)*((ROUND(Source!AF98*Source!I98, 2)+ROUND(Source!AE98*Source!I98, 2))), 2)</f>
        <v>0</v>
      </c>
      <c r="T57">
        <f>Source!X98</f>
        <v>0</v>
      </c>
      <c r="U57">
        <f>ROUND((Source!FY98/100)*((ROUND(Source!AF98*Source!I98, 2)+ROUND(Source!AE98*Source!I98, 2))), 2)</f>
        <v>0</v>
      </c>
      <c r="V57">
        <f>Source!Y98</f>
        <v>0</v>
      </c>
    </row>
    <row r="58" spans="1:26" ht="14.25" x14ac:dyDescent="0.2">
      <c r="A58" s="43"/>
      <c r="B58" s="44"/>
      <c r="C58" s="45" t="s">
        <v>671</v>
      </c>
      <c r="D58" s="46"/>
      <c r="E58" s="47"/>
      <c r="F58" s="48">
        <f>Source!AL98</f>
        <v>8600</v>
      </c>
      <c r="G58" s="49" t="str">
        <f>Source!DD98</f>
        <v/>
      </c>
      <c r="H58" s="48">
        <f>ROUND(Source!AC98*Source!I98, 2)</f>
        <v>34400</v>
      </c>
      <c r="I58" s="49"/>
      <c r="J58" s="49">
        <f>IF(Source!BC98&lt;&gt; 0, Source!BC98, 1)</f>
        <v>1</v>
      </c>
      <c r="K58" s="48">
        <f>Source!P98</f>
        <v>34400</v>
      </c>
      <c r="L58" s="50"/>
    </row>
    <row r="59" spans="1:26" ht="15" x14ac:dyDescent="0.25">
      <c r="G59" s="87">
        <f>ROUND(Source!AC98*Source!I98, 2)+ROUND(Source!AF98*Source!I98, 2)+ROUND(Source!AD98*Source!I98, 2)</f>
        <v>34400</v>
      </c>
      <c r="H59" s="87"/>
      <c r="J59" s="87">
        <f>Source!O98</f>
        <v>34400</v>
      </c>
      <c r="K59" s="87"/>
      <c r="L59" s="38">
        <f>Source!U98</f>
        <v>0</v>
      </c>
      <c r="O59" s="37">
        <f>G59</f>
        <v>34400</v>
      </c>
      <c r="P59" s="37">
        <f>J59</f>
        <v>34400</v>
      </c>
      <c r="Q59" s="37">
        <f>L59</f>
        <v>0</v>
      </c>
      <c r="W59">
        <f>IF(Source!BI98&lt;=1,G59, 0)</f>
        <v>34400</v>
      </c>
      <c r="X59">
        <f>IF(Source!BI98=2,G59, 0)</f>
        <v>0</v>
      </c>
      <c r="Y59">
        <f>IF(Source!BI98=3,G59, 0)</f>
        <v>0</v>
      </c>
      <c r="Z59">
        <f>IF(Source!BI98=4,G59, 0)</f>
        <v>0</v>
      </c>
    </row>
    <row r="60" spans="1:26" ht="28.5" x14ac:dyDescent="0.2">
      <c r="A60" s="24" t="str">
        <f>Source!E99</f>
        <v>67</v>
      </c>
      <c r="B60" s="25" t="str">
        <f>Source!F99</f>
        <v/>
      </c>
      <c r="C60" s="22" t="str">
        <f>Source!G99</f>
        <v>CMD IP1080-WB2.8-IR V2, Уличная IP-камера</v>
      </c>
      <c r="D60" s="26" t="str">
        <f>Source!DW99</f>
        <v>ШТ</v>
      </c>
      <c r="E60" s="9">
        <f>Source!I99</f>
        <v>7</v>
      </c>
      <c r="F60" s="28">
        <f>IF(Source!AK99&lt;&gt; 0, Source!AK99,Source!AL99 + Source!AM99 + Source!AO99)</f>
        <v>4100</v>
      </c>
      <c r="G60" s="27"/>
      <c r="H60" s="28"/>
      <c r="I60" s="27" t="str">
        <f>Source!BO99</f>
        <v/>
      </c>
      <c r="J60" s="27"/>
      <c r="K60" s="28"/>
      <c r="L60" s="29"/>
      <c r="S60">
        <f>ROUND((Source!FX99/100)*((ROUND(Source!AF99*Source!I99, 2)+ROUND(Source!AE99*Source!I99, 2))), 2)</f>
        <v>0</v>
      </c>
      <c r="T60">
        <f>Source!X99</f>
        <v>0</v>
      </c>
      <c r="U60">
        <f>ROUND((Source!FY99/100)*((ROUND(Source!AF99*Source!I99, 2)+ROUND(Source!AE99*Source!I99, 2))), 2)</f>
        <v>0</v>
      </c>
      <c r="V60">
        <f>Source!Y99</f>
        <v>0</v>
      </c>
    </row>
    <row r="61" spans="1:26" ht="14.25" x14ac:dyDescent="0.2">
      <c r="A61" s="43"/>
      <c r="B61" s="44"/>
      <c r="C61" s="45" t="s">
        <v>671</v>
      </c>
      <c r="D61" s="46"/>
      <c r="E61" s="47"/>
      <c r="F61" s="48">
        <f>Source!AL99</f>
        <v>4100</v>
      </c>
      <c r="G61" s="49" t="str">
        <f>Source!DD99</f>
        <v/>
      </c>
      <c r="H61" s="48">
        <f>ROUND(Source!AC99*Source!I99, 2)</f>
        <v>28700</v>
      </c>
      <c r="I61" s="49"/>
      <c r="J61" s="49">
        <f>IF(Source!BC99&lt;&gt; 0, Source!BC99, 1)</f>
        <v>1</v>
      </c>
      <c r="K61" s="48">
        <f>Source!P99</f>
        <v>28700</v>
      </c>
      <c r="L61" s="50"/>
    </row>
    <row r="62" spans="1:26" ht="15" x14ac:dyDescent="0.25">
      <c r="G62" s="87">
        <f>ROUND(Source!AC99*Source!I99, 2)+ROUND(Source!AF99*Source!I99, 2)+ROUND(Source!AD99*Source!I99, 2)</f>
        <v>28700</v>
      </c>
      <c r="H62" s="87"/>
      <c r="J62" s="87">
        <f>Source!O99</f>
        <v>28700</v>
      </c>
      <c r="K62" s="87"/>
      <c r="L62" s="38">
        <f>Source!U99</f>
        <v>0</v>
      </c>
      <c r="O62" s="37">
        <f>G62</f>
        <v>28700</v>
      </c>
      <c r="P62" s="37">
        <f>J62</f>
        <v>28700</v>
      </c>
      <c r="Q62" s="37">
        <f>L62</f>
        <v>0</v>
      </c>
      <c r="W62">
        <f>IF(Source!BI99&lt;=1,G62, 0)</f>
        <v>28700</v>
      </c>
      <c r="X62">
        <f>IF(Source!BI99=2,G62, 0)</f>
        <v>0</v>
      </c>
      <c r="Y62">
        <f>IF(Source!BI99=3,G62, 0)</f>
        <v>0</v>
      </c>
      <c r="Z62">
        <f>IF(Source!BI99=4,G62, 0)</f>
        <v>0</v>
      </c>
    </row>
    <row r="63" spans="1:26" ht="14.25" x14ac:dyDescent="0.2">
      <c r="A63" s="24" t="str">
        <f>Source!E100</f>
        <v>68</v>
      </c>
      <c r="B63" s="25" t="str">
        <f>Source!F100</f>
        <v/>
      </c>
      <c r="C63" s="22" t="str">
        <f>Source!G100</f>
        <v>CMD IP1080-WD2,8IR AV2,  IP-камера</v>
      </c>
      <c r="D63" s="26" t="str">
        <f>Source!DW100</f>
        <v>ШТ</v>
      </c>
      <c r="E63" s="9">
        <f>Source!I100</f>
        <v>2</v>
      </c>
      <c r="F63" s="28">
        <f>IF(Source!AK100&lt;&gt; 0, Source!AK100,Source!AL100 + Source!AM100 + Source!AO100)</f>
        <v>4230</v>
      </c>
      <c r="G63" s="27"/>
      <c r="H63" s="28"/>
      <c r="I63" s="27" t="str">
        <f>Source!BO100</f>
        <v/>
      </c>
      <c r="J63" s="27"/>
      <c r="K63" s="28"/>
      <c r="L63" s="29"/>
      <c r="S63">
        <f>ROUND((Source!FX100/100)*((ROUND(Source!AF100*Source!I100, 2)+ROUND(Source!AE100*Source!I100, 2))), 2)</f>
        <v>0</v>
      </c>
      <c r="T63">
        <f>Source!X100</f>
        <v>0</v>
      </c>
      <c r="U63">
        <f>ROUND((Source!FY100/100)*((ROUND(Source!AF100*Source!I100, 2)+ROUND(Source!AE100*Source!I100, 2))), 2)</f>
        <v>0</v>
      </c>
      <c r="V63">
        <f>Source!Y100</f>
        <v>0</v>
      </c>
    </row>
    <row r="64" spans="1:26" ht="14.25" x14ac:dyDescent="0.2">
      <c r="A64" s="43"/>
      <c r="B64" s="44"/>
      <c r="C64" s="45" t="s">
        <v>671</v>
      </c>
      <c r="D64" s="46"/>
      <c r="E64" s="47"/>
      <c r="F64" s="48">
        <f>Source!AL100</f>
        <v>4230</v>
      </c>
      <c r="G64" s="49" t="str">
        <f>Source!DD100</f>
        <v/>
      </c>
      <c r="H64" s="48">
        <f>ROUND(Source!AC100*Source!I100, 2)</f>
        <v>8460</v>
      </c>
      <c r="I64" s="49"/>
      <c r="J64" s="49">
        <f>IF(Source!BC100&lt;&gt; 0, Source!BC100, 1)</f>
        <v>1</v>
      </c>
      <c r="K64" s="48">
        <f>Source!P100</f>
        <v>8460</v>
      </c>
      <c r="L64" s="50"/>
    </row>
    <row r="65" spans="1:26" ht="15" x14ac:dyDescent="0.25">
      <c r="G65" s="87">
        <f>ROUND(Source!AC100*Source!I100, 2)+ROUND(Source!AF100*Source!I100, 2)+ROUND(Source!AD100*Source!I100, 2)</f>
        <v>8460</v>
      </c>
      <c r="H65" s="87"/>
      <c r="J65" s="87">
        <f>Source!O100</f>
        <v>8460</v>
      </c>
      <c r="K65" s="87"/>
      <c r="L65" s="38">
        <f>Source!U100</f>
        <v>0</v>
      </c>
      <c r="O65" s="37">
        <f>G65</f>
        <v>8460</v>
      </c>
      <c r="P65" s="37">
        <f>J65</f>
        <v>8460</v>
      </c>
      <c r="Q65" s="37">
        <f>L65</f>
        <v>0</v>
      </c>
      <c r="W65">
        <f>IF(Source!BI100&lt;=1,G65, 0)</f>
        <v>8460</v>
      </c>
      <c r="X65">
        <f>IF(Source!BI100=2,G65, 0)</f>
        <v>0</v>
      </c>
      <c r="Y65">
        <f>IF(Source!BI100=3,G65, 0)</f>
        <v>0</v>
      </c>
      <c r="Z65">
        <f>IF(Source!BI100=4,G65, 0)</f>
        <v>0</v>
      </c>
    </row>
    <row r="66" spans="1:26" ht="14.25" x14ac:dyDescent="0.2">
      <c r="A66" s="24" t="str">
        <f>Source!E102</f>
        <v>70</v>
      </c>
      <c r="B66" s="25" t="str">
        <f>Source!F102</f>
        <v/>
      </c>
      <c r="C66" s="22" t="str">
        <f>Source!G102</f>
        <v>Монтажная коробка TIGO 100x100</v>
      </c>
      <c r="D66" s="26" t="str">
        <f>Source!DW102</f>
        <v>ШТ</v>
      </c>
      <c r="E66" s="9">
        <f>Source!I102</f>
        <v>13</v>
      </c>
      <c r="F66" s="28">
        <f>IF(Source!AK102&lt;&gt; 0, Source!AK102,Source!AL102 + Source!AM102 + Source!AO102)</f>
        <v>87</v>
      </c>
      <c r="G66" s="27"/>
      <c r="H66" s="28"/>
      <c r="I66" s="27" t="str">
        <f>Source!BO102</f>
        <v/>
      </c>
      <c r="J66" s="27"/>
      <c r="K66" s="28"/>
      <c r="L66" s="29"/>
      <c r="S66">
        <f>ROUND((Source!FX102/100)*((ROUND(Source!AF102*Source!I102, 2)+ROUND(Source!AE102*Source!I102, 2))), 2)</f>
        <v>0</v>
      </c>
      <c r="T66">
        <f>Source!X102</f>
        <v>0</v>
      </c>
      <c r="U66">
        <f>ROUND((Source!FY102/100)*((ROUND(Source!AF102*Source!I102, 2)+ROUND(Source!AE102*Source!I102, 2))), 2)</f>
        <v>0</v>
      </c>
      <c r="V66">
        <f>Source!Y102</f>
        <v>0</v>
      </c>
    </row>
    <row r="67" spans="1:26" ht="14.25" x14ac:dyDescent="0.2">
      <c r="A67" s="43"/>
      <c r="B67" s="44"/>
      <c r="C67" s="45" t="s">
        <v>671</v>
      </c>
      <c r="D67" s="46"/>
      <c r="E67" s="47"/>
      <c r="F67" s="48">
        <f>Source!AL102</f>
        <v>87</v>
      </c>
      <c r="G67" s="49" t="str">
        <f>Source!DD102</f>
        <v/>
      </c>
      <c r="H67" s="48">
        <f>ROUND(Source!AC102*Source!I102, 2)</f>
        <v>1131</v>
      </c>
      <c r="I67" s="49"/>
      <c r="J67" s="49">
        <f>IF(Source!BC102&lt;&gt; 0, Source!BC102, 1)</f>
        <v>1</v>
      </c>
      <c r="K67" s="48">
        <f>Source!P102</f>
        <v>1131</v>
      </c>
      <c r="L67" s="50"/>
    </row>
    <row r="68" spans="1:26" ht="15" x14ac:dyDescent="0.25">
      <c r="G68" s="87">
        <f>ROUND(Source!AC102*Source!I102, 2)+ROUND(Source!AF102*Source!I102, 2)+ROUND(Source!AD102*Source!I102, 2)</f>
        <v>1131</v>
      </c>
      <c r="H68" s="87"/>
      <c r="J68" s="87">
        <f>Source!O102</f>
        <v>1131</v>
      </c>
      <c r="K68" s="87"/>
      <c r="L68" s="38">
        <f>Source!U102</f>
        <v>0</v>
      </c>
      <c r="O68" s="37">
        <f>G68</f>
        <v>1131</v>
      </c>
      <c r="P68" s="37">
        <f>J68</f>
        <v>1131</v>
      </c>
      <c r="Q68" s="37">
        <f>L68</f>
        <v>0</v>
      </c>
      <c r="W68">
        <f>IF(Source!BI102&lt;=1,G68, 0)</f>
        <v>1131</v>
      </c>
      <c r="X68">
        <f>IF(Source!BI102=2,G68, 0)</f>
        <v>0</v>
      </c>
      <c r="Y68">
        <f>IF(Source!BI102=3,G68, 0)</f>
        <v>0</v>
      </c>
      <c r="Z68">
        <f>IF(Source!BI102=4,G68, 0)</f>
        <v>0</v>
      </c>
    </row>
    <row r="69" spans="1:26" ht="28.5" x14ac:dyDescent="0.2">
      <c r="A69" s="24" t="str">
        <f>Source!E103</f>
        <v>71</v>
      </c>
      <c r="B69" s="25" t="str">
        <f>Source!F103</f>
        <v>м10-04-067-23</v>
      </c>
      <c r="C69" s="22" t="str">
        <f>Source!G103</f>
        <v>Устройство видеоконтрольное</v>
      </c>
      <c r="D69" s="26" t="str">
        <f>Source!DW103</f>
        <v>1  ШТ.</v>
      </c>
      <c r="E69" s="9">
        <f>Source!I103</f>
        <v>2</v>
      </c>
      <c r="F69" s="28">
        <f>IF(Source!AK103&lt;&gt; 0, Source!AK103,Source!AL103 + Source!AM103 + Source!AO103)</f>
        <v>23.9</v>
      </c>
      <c r="G69" s="27"/>
      <c r="H69" s="28"/>
      <c r="I69" s="27" t="str">
        <f>Source!BO103</f>
        <v>м10-04-067-23</v>
      </c>
      <c r="J69" s="27"/>
      <c r="K69" s="28"/>
      <c r="L69" s="29"/>
      <c r="S69">
        <f>ROUND((Source!FX103/100)*((ROUND(Source!AF103*Source!I103, 2)+ROUND(Source!AE103*Source!I103, 2))), 2)</f>
        <v>41.71</v>
      </c>
      <c r="T69">
        <f>Source!X103</f>
        <v>1556.31</v>
      </c>
      <c r="U69">
        <f>ROUND((Source!FY103/100)*((ROUND(Source!AF103*Source!I103, 2)+ROUND(Source!AE103*Source!I103, 2))), 2)</f>
        <v>29.47</v>
      </c>
      <c r="V69">
        <f>Source!Y103</f>
        <v>1099.57</v>
      </c>
    </row>
    <row r="70" spans="1:26" ht="14.25" x14ac:dyDescent="0.2">
      <c r="A70" s="24"/>
      <c r="B70" s="25"/>
      <c r="C70" s="22" t="s">
        <v>663</v>
      </c>
      <c r="D70" s="26"/>
      <c r="E70" s="9"/>
      <c r="F70" s="28">
        <f>Source!AO103</f>
        <v>22.58</v>
      </c>
      <c r="G70" s="27" t="str">
        <f>Source!DG103</f>
        <v/>
      </c>
      <c r="H70" s="28">
        <f>ROUND(Source!AF103*Source!I103, 2)</f>
        <v>45.16</v>
      </c>
      <c r="I70" s="27"/>
      <c r="J70" s="27">
        <f>IF(Source!BA103&lt;&gt; 0, Source!BA103, 1)</f>
        <v>37.31</v>
      </c>
      <c r="K70" s="28">
        <f>Source!S103</f>
        <v>1684.92</v>
      </c>
      <c r="L70" s="29"/>
      <c r="R70">
        <f>H70</f>
        <v>45.16</v>
      </c>
    </row>
    <row r="71" spans="1:26" ht="14.25" x14ac:dyDescent="0.2">
      <c r="A71" s="24"/>
      <c r="B71" s="25"/>
      <c r="C71" s="22" t="s">
        <v>302</v>
      </c>
      <c r="D71" s="26"/>
      <c r="E71" s="9"/>
      <c r="F71" s="28">
        <f>Source!AM103</f>
        <v>0.87</v>
      </c>
      <c r="G71" s="27" t="str">
        <f>Source!DE103</f>
        <v/>
      </c>
      <c r="H71" s="28">
        <f>ROUND(Source!AD103*Source!I103, 2)</f>
        <v>1.74</v>
      </c>
      <c r="I71" s="27"/>
      <c r="J71" s="27">
        <f>IF(Source!BB103&lt;&gt; 0, Source!BB103, 1)</f>
        <v>26.18</v>
      </c>
      <c r="K71" s="28">
        <f>Source!Q103</f>
        <v>45.55</v>
      </c>
      <c r="L71" s="29"/>
    </row>
    <row r="72" spans="1:26" ht="14.25" x14ac:dyDescent="0.2">
      <c r="A72" s="24"/>
      <c r="B72" s="25"/>
      <c r="C72" s="22" t="s">
        <v>670</v>
      </c>
      <c r="D72" s="26"/>
      <c r="E72" s="9"/>
      <c r="F72" s="28">
        <f>Source!AN103</f>
        <v>0.09</v>
      </c>
      <c r="G72" s="27" t="str">
        <f>Source!DF103</f>
        <v/>
      </c>
      <c r="H72" s="28">
        <f>ROUND(Source!AE103*Source!I103, 2)</f>
        <v>0.18</v>
      </c>
      <c r="I72" s="27"/>
      <c r="J72" s="27">
        <f>IF(Source!BS103&lt;&gt; 0, Source!BS103, 1)</f>
        <v>37.31</v>
      </c>
      <c r="K72" s="28">
        <f>Source!R103</f>
        <v>6.72</v>
      </c>
      <c r="L72" s="29"/>
      <c r="R72">
        <f>H72</f>
        <v>0.18</v>
      </c>
    </row>
    <row r="73" spans="1:26" ht="14.25" x14ac:dyDescent="0.2">
      <c r="A73" s="24"/>
      <c r="B73" s="25"/>
      <c r="C73" s="22" t="s">
        <v>664</v>
      </c>
      <c r="D73" s="26" t="s">
        <v>665</v>
      </c>
      <c r="E73" s="9">
        <f>Source!BZ103</f>
        <v>92</v>
      </c>
      <c r="F73" s="30"/>
      <c r="G73" s="27"/>
      <c r="H73" s="28">
        <f>SUM(S69:S77)</f>
        <v>41.71</v>
      </c>
      <c r="I73" s="31"/>
      <c r="J73" s="22">
        <f>Source!AT103</f>
        <v>92</v>
      </c>
      <c r="K73" s="28">
        <f>SUM(T69:T77)</f>
        <v>1556.31</v>
      </c>
      <c r="L73" s="29"/>
    </row>
    <row r="74" spans="1:26" ht="14.25" x14ac:dyDescent="0.2">
      <c r="A74" s="24"/>
      <c r="B74" s="25"/>
      <c r="C74" s="22" t="s">
        <v>666</v>
      </c>
      <c r="D74" s="26" t="s">
        <v>665</v>
      </c>
      <c r="E74" s="9">
        <f>Source!CA103</f>
        <v>65</v>
      </c>
      <c r="F74" s="30"/>
      <c r="G74" s="27"/>
      <c r="H74" s="28">
        <f>SUM(U69:U77)</f>
        <v>29.47</v>
      </c>
      <c r="I74" s="31"/>
      <c r="J74" s="22">
        <f>Source!AU103</f>
        <v>65</v>
      </c>
      <c r="K74" s="28">
        <f>SUM(V69:V77)</f>
        <v>1099.57</v>
      </c>
      <c r="L74" s="29"/>
    </row>
    <row r="75" spans="1:26" ht="14.25" x14ac:dyDescent="0.2">
      <c r="A75" s="24"/>
      <c r="B75" s="25"/>
      <c r="C75" s="22" t="s">
        <v>667</v>
      </c>
      <c r="D75" s="26" t="s">
        <v>668</v>
      </c>
      <c r="E75" s="9">
        <f>Source!AQ103</f>
        <v>2.1800000000000002</v>
      </c>
      <c r="F75" s="28"/>
      <c r="G75" s="27" t="str">
        <f>Source!DI103</f>
        <v/>
      </c>
      <c r="H75" s="28"/>
      <c r="I75" s="27"/>
      <c r="J75" s="27"/>
      <c r="K75" s="28"/>
      <c r="L75" s="32">
        <f>Source!U103</f>
        <v>4.3600000000000003</v>
      </c>
    </row>
    <row r="76" spans="1:26" ht="14.25" x14ac:dyDescent="0.2">
      <c r="A76" s="71" t="s">
        <v>669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1:26" ht="28.5" x14ac:dyDescent="0.2">
      <c r="A77" s="39"/>
      <c r="B77" s="39" t="str">
        <f>SmtRes!I168</f>
        <v>999-9950</v>
      </c>
      <c r="C77" s="39" t="str">
        <f>SmtRes!K168</f>
        <v>Вспомогательные ненормируемые материалы (2% от ОЗП)</v>
      </c>
      <c r="D77" s="40" t="str">
        <f>SmtRes!P168</f>
        <v>РУБ</v>
      </c>
      <c r="E77" s="41">
        <f>SmtRes!Y168*Source!I103</f>
        <v>0</v>
      </c>
      <c r="F77" s="42">
        <f>SmtRes!AE168</f>
        <v>1</v>
      </c>
      <c r="G77" s="40"/>
      <c r="H77" s="42">
        <f>SmtRes!AE168*SmtRes!Y168*Source!I103</f>
        <v>0</v>
      </c>
      <c r="I77" s="40"/>
      <c r="J77" s="40"/>
      <c r="K77" s="42">
        <f>SmtRes!AA168*SmtRes!Y168*Source!I103</f>
        <v>0</v>
      </c>
      <c r="L77" s="42"/>
    </row>
    <row r="78" spans="1:26" ht="15" x14ac:dyDescent="0.25">
      <c r="G78" s="87">
        <f>ROUND(Source!AC103*Source!I103, 2)+ROUND(Source!AF103*Source!I103, 2)+ROUND(Source!AD103*Source!I103, 2)+SUM(H73:H74)</f>
        <v>118.08000000000001</v>
      </c>
      <c r="H78" s="87"/>
      <c r="J78" s="87">
        <f>Source!O103+SUM(K73:K74)</f>
        <v>4386.3500000000004</v>
      </c>
      <c r="K78" s="87"/>
      <c r="L78" s="38">
        <f>Source!U103</f>
        <v>4.3600000000000003</v>
      </c>
      <c r="O78" s="37">
        <f>G78</f>
        <v>118.08000000000001</v>
      </c>
      <c r="P78" s="37">
        <f>J78</f>
        <v>4386.3500000000004</v>
      </c>
      <c r="Q78" s="37">
        <f>L78</f>
        <v>4.3600000000000003</v>
      </c>
      <c r="W78">
        <f>IF(Source!BI103&lt;=1,G78, 0)</f>
        <v>0</v>
      </c>
      <c r="X78">
        <f>IF(Source!BI103=2,G78, 0)</f>
        <v>118.08000000000001</v>
      </c>
      <c r="Y78">
        <f>IF(Source!BI103=3,G78, 0)</f>
        <v>0</v>
      </c>
      <c r="Z78">
        <f>IF(Source!BI103=4,G78, 0)</f>
        <v>0</v>
      </c>
    </row>
    <row r="79" spans="1:26" ht="28.5" x14ac:dyDescent="0.2">
      <c r="A79" s="24" t="str">
        <f>Source!E104</f>
        <v>72</v>
      </c>
      <c r="B79" s="25" t="str">
        <f>Source!F104</f>
        <v/>
      </c>
      <c r="C79" s="22" t="str">
        <f>Source!G104</f>
        <v>Видеорегистратор IP NVR-4216 16 канальный</v>
      </c>
      <c r="D79" s="26" t="str">
        <f>Source!DW104</f>
        <v>ШТ</v>
      </c>
      <c r="E79" s="9">
        <f>Source!I104</f>
        <v>1</v>
      </c>
      <c r="F79" s="28">
        <f>IF(Source!AK104&lt;&gt; 0, Source!AK104,Source!AL104 + Source!AM104 + Source!AO104)</f>
        <v>23000</v>
      </c>
      <c r="G79" s="27"/>
      <c r="H79" s="28"/>
      <c r="I79" s="27" t="str">
        <f>Source!BO104</f>
        <v/>
      </c>
      <c r="J79" s="27"/>
      <c r="K79" s="28"/>
      <c r="L79" s="29"/>
      <c r="S79">
        <f>ROUND((Source!FX104/100)*((ROUND(Source!AF104*Source!I104, 2)+ROUND(Source!AE104*Source!I104, 2))), 2)</f>
        <v>0</v>
      </c>
      <c r="T79">
        <f>Source!X104</f>
        <v>0</v>
      </c>
      <c r="U79">
        <f>ROUND((Source!FY104/100)*((ROUND(Source!AF104*Source!I104, 2)+ROUND(Source!AE104*Source!I104, 2))), 2)</f>
        <v>0</v>
      </c>
      <c r="V79">
        <f>Source!Y104</f>
        <v>0</v>
      </c>
    </row>
    <row r="80" spans="1:26" ht="14.25" x14ac:dyDescent="0.2">
      <c r="A80" s="43"/>
      <c r="B80" s="44"/>
      <c r="C80" s="45" t="s">
        <v>671</v>
      </c>
      <c r="D80" s="46"/>
      <c r="E80" s="47"/>
      <c r="F80" s="48">
        <f>Source!AL104</f>
        <v>23000</v>
      </c>
      <c r="G80" s="49" t="str">
        <f>Source!DD104</f>
        <v/>
      </c>
      <c r="H80" s="48">
        <f>ROUND(Source!AC104*Source!I104, 2)</f>
        <v>23000</v>
      </c>
      <c r="I80" s="49"/>
      <c r="J80" s="49">
        <f>IF(Source!BC104&lt;&gt; 0, Source!BC104, 1)</f>
        <v>1</v>
      </c>
      <c r="K80" s="48">
        <f>Source!P104</f>
        <v>23000</v>
      </c>
      <c r="L80" s="50"/>
    </row>
    <row r="81" spans="1:26" ht="15" x14ac:dyDescent="0.25">
      <c r="G81" s="87">
        <f>ROUND(Source!AC104*Source!I104, 2)+ROUND(Source!AF104*Source!I104, 2)+ROUND(Source!AD104*Source!I104, 2)</f>
        <v>23000</v>
      </c>
      <c r="H81" s="87"/>
      <c r="J81" s="87">
        <f>Source!O104</f>
        <v>23000</v>
      </c>
      <c r="K81" s="87"/>
      <c r="L81" s="38">
        <f>Source!U104</f>
        <v>0</v>
      </c>
      <c r="O81" s="37">
        <f>G81</f>
        <v>23000</v>
      </c>
      <c r="P81" s="37">
        <f>J81</f>
        <v>23000</v>
      </c>
      <c r="Q81" s="37">
        <f>L81</f>
        <v>0</v>
      </c>
      <c r="W81">
        <f>IF(Source!BI104&lt;=1,G81, 0)</f>
        <v>23000</v>
      </c>
      <c r="X81">
        <f>IF(Source!BI104=2,G81, 0)</f>
        <v>0</v>
      </c>
      <c r="Y81">
        <f>IF(Source!BI104=3,G81, 0)</f>
        <v>0</v>
      </c>
      <c r="Z81">
        <f>IF(Source!BI104=4,G81, 0)</f>
        <v>0</v>
      </c>
    </row>
    <row r="82" spans="1:26" ht="85.5" x14ac:dyDescent="0.2">
      <c r="A82" s="24" t="str">
        <f>Source!E105</f>
        <v>73</v>
      </c>
      <c r="B82" s="25" t="str">
        <f>Source!F105</f>
        <v/>
      </c>
      <c r="C82" s="22" t="str">
        <f>Source!G105</f>
        <v>Коммутатор POE-616P, коммутатор 16 портов 10/100Mbps PoE, +2 порт 1000Mbps RJ-45 Uplink, 308мА. Max. 15.4 Вт (IEEE 802.3af), на порт 52В DC, 576мА. Max. 30 Вт (IEEE 802.3at), до 250 Вт</v>
      </c>
      <c r="D82" s="26" t="str">
        <f>Source!DW105</f>
        <v>ШТ</v>
      </c>
      <c r="E82" s="9">
        <f>Source!I105</f>
        <v>1</v>
      </c>
      <c r="F82" s="28">
        <f>IF(Source!AK105&lt;&gt; 0, Source!AK105,Source!AL105 + Source!AM105 + Source!AO105)</f>
        <v>13500</v>
      </c>
      <c r="G82" s="27"/>
      <c r="H82" s="28"/>
      <c r="I82" s="27" t="str">
        <f>Source!BO105</f>
        <v/>
      </c>
      <c r="J82" s="27"/>
      <c r="K82" s="28"/>
      <c r="L82" s="29"/>
      <c r="S82">
        <f>ROUND((Source!FX105/100)*((ROUND(Source!AF105*Source!I105, 2)+ROUND(Source!AE105*Source!I105, 2))), 2)</f>
        <v>0</v>
      </c>
      <c r="T82">
        <f>Source!X105</f>
        <v>0</v>
      </c>
      <c r="U82">
        <f>ROUND((Source!FY105/100)*((ROUND(Source!AF105*Source!I105, 2)+ROUND(Source!AE105*Source!I105, 2))), 2)</f>
        <v>0</v>
      </c>
      <c r="V82">
        <f>Source!Y105</f>
        <v>0</v>
      </c>
    </row>
    <row r="83" spans="1:26" ht="14.25" x14ac:dyDescent="0.2">
      <c r="A83" s="43"/>
      <c r="B83" s="44"/>
      <c r="C83" s="45" t="s">
        <v>671</v>
      </c>
      <c r="D83" s="46"/>
      <c r="E83" s="47"/>
      <c r="F83" s="48">
        <f>Source!AL105</f>
        <v>13500</v>
      </c>
      <c r="G83" s="49" t="str">
        <f>Source!DD105</f>
        <v/>
      </c>
      <c r="H83" s="48">
        <f>ROUND(Source!AC105*Source!I105, 2)</f>
        <v>13500</v>
      </c>
      <c r="I83" s="49"/>
      <c r="J83" s="49">
        <f>IF(Source!BC105&lt;&gt; 0, Source!BC105, 1)</f>
        <v>1</v>
      </c>
      <c r="K83" s="48">
        <f>Source!P105</f>
        <v>13500</v>
      </c>
      <c r="L83" s="50"/>
    </row>
    <row r="84" spans="1:26" ht="15" x14ac:dyDescent="0.25">
      <c r="G84" s="87">
        <f>ROUND(Source!AC105*Source!I105, 2)+ROUND(Source!AF105*Source!I105, 2)+ROUND(Source!AD105*Source!I105, 2)</f>
        <v>13500</v>
      </c>
      <c r="H84" s="87"/>
      <c r="J84" s="87">
        <f>Source!O105</f>
        <v>13500</v>
      </c>
      <c r="K84" s="87"/>
      <c r="L84" s="38">
        <f>Source!U105</f>
        <v>0</v>
      </c>
      <c r="O84" s="37">
        <f>G84</f>
        <v>13500</v>
      </c>
      <c r="P84" s="37">
        <f>J84</f>
        <v>13500</v>
      </c>
      <c r="Q84" s="37">
        <f>L84</f>
        <v>0</v>
      </c>
      <c r="W84">
        <f>IF(Source!BI105&lt;=1,G84, 0)</f>
        <v>13500</v>
      </c>
      <c r="X84">
        <f>IF(Source!BI105=2,G84, 0)</f>
        <v>0</v>
      </c>
      <c r="Y84">
        <f>IF(Source!BI105=3,G84, 0)</f>
        <v>0</v>
      </c>
      <c r="Z84">
        <f>IF(Source!BI105=4,G84, 0)</f>
        <v>0</v>
      </c>
    </row>
    <row r="85" spans="1:26" ht="28.5" x14ac:dyDescent="0.2">
      <c r="A85" s="24" t="str">
        <f>Source!E106</f>
        <v>74</v>
      </c>
      <c r="B85" s="25" t="str">
        <f>Source!F106</f>
        <v/>
      </c>
      <c r="C85" s="22" t="str">
        <f>Source!G106</f>
        <v>CMD-LTE-1H, Wi-Fi уличный роутер со встроенным модемом 3G/4G</v>
      </c>
      <c r="D85" s="26" t="str">
        <f>Source!DW106</f>
        <v>ШТ</v>
      </c>
      <c r="E85" s="9">
        <f>Source!I106</f>
        <v>1</v>
      </c>
      <c r="F85" s="28">
        <f>IF(Source!AK106&lt;&gt; 0, Source!AK106,Source!AL106 + Source!AM106 + Source!AO106)</f>
        <v>4200</v>
      </c>
      <c r="G85" s="27"/>
      <c r="H85" s="28"/>
      <c r="I85" s="27" t="str">
        <f>Source!BO106</f>
        <v/>
      </c>
      <c r="J85" s="27"/>
      <c r="K85" s="28"/>
      <c r="L85" s="29"/>
      <c r="S85">
        <f>ROUND((Source!FX106/100)*((ROUND(Source!AF106*Source!I106, 2)+ROUND(Source!AE106*Source!I106, 2))), 2)</f>
        <v>0</v>
      </c>
      <c r="T85">
        <f>Source!X106</f>
        <v>0</v>
      </c>
      <c r="U85">
        <f>ROUND((Source!FY106/100)*((ROUND(Source!AF106*Source!I106, 2)+ROUND(Source!AE106*Source!I106, 2))), 2)</f>
        <v>0</v>
      </c>
      <c r="V85">
        <f>Source!Y106</f>
        <v>0</v>
      </c>
    </row>
    <row r="86" spans="1:26" ht="14.25" x14ac:dyDescent="0.2">
      <c r="A86" s="43"/>
      <c r="B86" s="44"/>
      <c r="C86" s="45" t="s">
        <v>671</v>
      </c>
      <c r="D86" s="46"/>
      <c r="E86" s="47"/>
      <c r="F86" s="48">
        <f>Source!AL106</f>
        <v>4200</v>
      </c>
      <c r="G86" s="49" t="str">
        <f>Source!DD106</f>
        <v/>
      </c>
      <c r="H86" s="48">
        <f>ROUND(Source!AC106*Source!I106, 2)</f>
        <v>4200</v>
      </c>
      <c r="I86" s="49"/>
      <c r="J86" s="49">
        <f>IF(Source!BC106&lt;&gt; 0, Source!BC106, 1)</f>
        <v>1</v>
      </c>
      <c r="K86" s="48">
        <f>Source!P106</f>
        <v>4200</v>
      </c>
      <c r="L86" s="50"/>
    </row>
    <row r="87" spans="1:26" ht="15" x14ac:dyDescent="0.25">
      <c r="G87" s="87">
        <f>ROUND(Source!AC106*Source!I106, 2)+ROUND(Source!AF106*Source!I106, 2)+ROUND(Source!AD106*Source!I106, 2)</f>
        <v>4200</v>
      </c>
      <c r="H87" s="87"/>
      <c r="J87" s="87">
        <f>Source!O106</f>
        <v>4200</v>
      </c>
      <c r="K87" s="87"/>
      <c r="L87" s="38">
        <f>Source!U106</f>
        <v>0</v>
      </c>
      <c r="O87" s="37">
        <f>G87</f>
        <v>4200</v>
      </c>
      <c r="P87" s="37">
        <f>J87</f>
        <v>4200</v>
      </c>
      <c r="Q87" s="37">
        <f>L87</f>
        <v>0</v>
      </c>
      <c r="W87">
        <f>IF(Source!BI106&lt;=1,G87, 0)</f>
        <v>4200</v>
      </c>
      <c r="X87">
        <f>IF(Source!BI106=2,G87, 0)</f>
        <v>0</v>
      </c>
      <c r="Y87">
        <f>IF(Source!BI106=3,G87, 0)</f>
        <v>0</v>
      </c>
      <c r="Z87">
        <f>IF(Source!BI106=4,G87, 0)</f>
        <v>0</v>
      </c>
    </row>
    <row r="88" spans="1:26" ht="14.25" x14ac:dyDescent="0.2">
      <c r="A88" s="24" t="str">
        <f>Source!E107</f>
        <v>75</v>
      </c>
      <c r="B88" s="25" t="str">
        <f>Source!F107</f>
        <v/>
      </c>
      <c r="C88" s="22" t="str">
        <f>Source!G107</f>
        <v>Жёсткий  диск PURPLE(WD 64 PURZ)</v>
      </c>
      <c r="D88" s="26" t="str">
        <f>Source!DW107</f>
        <v>ШТ</v>
      </c>
      <c r="E88" s="9">
        <f>Source!I107</f>
        <v>2</v>
      </c>
      <c r="F88" s="28">
        <f>IF(Source!AK107&lt;&gt; 0, Source!AK107,Source!AL107 + Source!AM107 + Source!AO107)</f>
        <v>19600</v>
      </c>
      <c r="G88" s="27"/>
      <c r="H88" s="28"/>
      <c r="I88" s="27" t="str">
        <f>Source!BO107</f>
        <v/>
      </c>
      <c r="J88" s="27"/>
      <c r="K88" s="28"/>
      <c r="L88" s="29"/>
      <c r="S88">
        <f>ROUND((Source!FX107/100)*((ROUND(Source!AF107*Source!I107, 2)+ROUND(Source!AE107*Source!I107, 2))), 2)</f>
        <v>0</v>
      </c>
      <c r="T88">
        <f>Source!X107</f>
        <v>0</v>
      </c>
      <c r="U88">
        <f>ROUND((Source!FY107/100)*((ROUND(Source!AF107*Source!I107, 2)+ROUND(Source!AE107*Source!I107, 2))), 2)</f>
        <v>0</v>
      </c>
      <c r="V88">
        <f>Source!Y107</f>
        <v>0</v>
      </c>
    </row>
    <row r="89" spans="1:26" ht="14.25" x14ac:dyDescent="0.2">
      <c r="A89" s="43"/>
      <c r="B89" s="44"/>
      <c r="C89" s="45" t="s">
        <v>671</v>
      </c>
      <c r="D89" s="46"/>
      <c r="E89" s="47"/>
      <c r="F89" s="48">
        <f>Source!AL107</f>
        <v>19600</v>
      </c>
      <c r="G89" s="49" t="str">
        <f>Source!DD107</f>
        <v/>
      </c>
      <c r="H89" s="48">
        <f>ROUND(Source!AC107*Source!I107, 2)</f>
        <v>39200</v>
      </c>
      <c r="I89" s="49"/>
      <c r="J89" s="49">
        <f>IF(Source!BC107&lt;&gt; 0, Source!BC107, 1)</f>
        <v>1</v>
      </c>
      <c r="K89" s="48">
        <f>Source!P107</f>
        <v>39200</v>
      </c>
      <c r="L89" s="50"/>
    </row>
    <row r="90" spans="1:26" ht="15" x14ac:dyDescent="0.25">
      <c r="G90" s="87">
        <f>ROUND(Source!AC107*Source!I107, 2)+ROUND(Source!AF107*Source!I107, 2)+ROUND(Source!AD107*Source!I107, 2)</f>
        <v>39200</v>
      </c>
      <c r="H90" s="87"/>
      <c r="J90" s="87">
        <f>Source!O107</f>
        <v>39200</v>
      </c>
      <c r="K90" s="87"/>
      <c r="L90" s="38">
        <f>Source!U107</f>
        <v>0</v>
      </c>
      <c r="O90" s="37">
        <f>G90</f>
        <v>39200</v>
      </c>
      <c r="P90" s="37">
        <f>J90</f>
        <v>39200</v>
      </c>
      <c r="Q90" s="37">
        <f>L90</f>
        <v>0</v>
      </c>
      <c r="W90">
        <f>IF(Source!BI107&lt;=1,G90, 0)</f>
        <v>39200</v>
      </c>
      <c r="X90">
        <f>IF(Source!BI107=2,G90, 0)</f>
        <v>0</v>
      </c>
      <c r="Y90">
        <f>IF(Source!BI107=3,G90, 0)</f>
        <v>0</v>
      </c>
      <c r="Z90">
        <f>IF(Source!BI107=4,G90, 0)</f>
        <v>0</v>
      </c>
    </row>
    <row r="91" spans="1:26" ht="14.25" x14ac:dyDescent="0.2">
      <c r="A91" s="24" t="str">
        <f>Source!E108</f>
        <v>76</v>
      </c>
      <c r="B91" s="25" t="str">
        <f>Source!F108</f>
        <v/>
      </c>
      <c r="C91" s="22" t="str">
        <f>Source!G108</f>
        <v>Монитор ACER  -V206HQLAB 19*</v>
      </c>
      <c r="D91" s="26" t="str">
        <f>Source!DW108</f>
        <v>ШТ</v>
      </c>
      <c r="E91" s="9">
        <f>Source!I108</f>
        <v>1</v>
      </c>
      <c r="F91" s="28">
        <f>IF(Source!AK108&lt;&gt; 0, Source!AK108,Source!AL108 + Source!AM108 + Source!AO108)</f>
        <v>9800</v>
      </c>
      <c r="G91" s="27"/>
      <c r="H91" s="28"/>
      <c r="I91" s="27" t="str">
        <f>Source!BO108</f>
        <v/>
      </c>
      <c r="J91" s="27"/>
      <c r="K91" s="28"/>
      <c r="L91" s="29"/>
      <c r="S91">
        <f>ROUND((Source!FX108/100)*((ROUND(Source!AF108*Source!I108, 2)+ROUND(Source!AE108*Source!I108, 2))), 2)</f>
        <v>0</v>
      </c>
      <c r="T91">
        <f>Source!X108</f>
        <v>0</v>
      </c>
      <c r="U91">
        <f>ROUND((Source!FY108/100)*((ROUND(Source!AF108*Source!I108, 2)+ROUND(Source!AE108*Source!I108, 2))), 2)</f>
        <v>0</v>
      </c>
      <c r="V91">
        <f>Source!Y108</f>
        <v>0</v>
      </c>
    </row>
    <row r="92" spans="1:26" ht="14.25" x14ac:dyDescent="0.2">
      <c r="A92" s="43"/>
      <c r="B92" s="44"/>
      <c r="C92" s="45" t="s">
        <v>671</v>
      </c>
      <c r="D92" s="46"/>
      <c r="E92" s="47"/>
      <c r="F92" s="48">
        <f>Source!AL108</f>
        <v>9800</v>
      </c>
      <c r="G92" s="49" t="str">
        <f>Source!DD108</f>
        <v/>
      </c>
      <c r="H92" s="48">
        <f>ROUND(Source!AC108*Source!I108, 2)</f>
        <v>9800</v>
      </c>
      <c r="I92" s="49"/>
      <c r="J92" s="49">
        <f>IF(Source!BC108&lt;&gt; 0, Source!BC108, 1)</f>
        <v>1</v>
      </c>
      <c r="K92" s="48">
        <f>Source!P108</f>
        <v>9800</v>
      </c>
      <c r="L92" s="50"/>
    </row>
    <row r="93" spans="1:26" ht="15" x14ac:dyDescent="0.25">
      <c r="G93" s="87">
        <f>ROUND(Source!AC108*Source!I108, 2)+ROUND(Source!AF108*Source!I108, 2)+ROUND(Source!AD108*Source!I108, 2)</f>
        <v>9800</v>
      </c>
      <c r="H93" s="87"/>
      <c r="J93" s="87">
        <f>Source!O108</f>
        <v>9800</v>
      </c>
      <c r="K93" s="87"/>
      <c r="L93" s="38">
        <f>Source!U108</f>
        <v>0</v>
      </c>
      <c r="O93" s="37">
        <f>G93</f>
        <v>9800</v>
      </c>
      <c r="P93" s="37">
        <f>J93</f>
        <v>9800</v>
      </c>
      <c r="Q93" s="37">
        <f>L93</f>
        <v>0</v>
      </c>
      <c r="W93">
        <f>IF(Source!BI108&lt;=1,G93, 0)</f>
        <v>9800</v>
      </c>
      <c r="X93">
        <f>IF(Source!BI108=2,G93, 0)</f>
        <v>0</v>
      </c>
      <c r="Y93">
        <f>IF(Source!BI108=3,G93, 0)</f>
        <v>0</v>
      </c>
      <c r="Z93">
        <f>IF(Source!BI108=4,G93, 0)</f>
        <v>0</v>
      </c>
    </row>
    <row r="94" spans="1:26" ht="28.5" x14ac:dyDescent="0.2">
      <c r="A94" s="24" t="str">
        <f>Source!E109</f>
        <v>77</v>
      </c>
      <c r="B94" s="25" t="str">
        <f>Source!F109</f>
        <v/>
      </c>
      <c r="C94" s="22" t="str">
        <f>Source!G109</f>
        <v>Усилитель видеосигнала ЕXTENDR РОЕ-05</v>
      </c>
      <c r="D94" s="26" t="str">
        <f>Source!DW109</f>
        <v>ШТ</v>
      </c>
      <c r="E94" s="9">
        <f>Source!I109</f>
        <v>4</v>
      </c>
      <c r="F94" s="28">
        <f>IF(Source!AK109&lt;&gt; 0, Source!AK109,Source!AL109 + Source!AM109 + Source!AO109)</f>
        <v>6240</v>
      </c>
      <c r="G94" s="27"/>
      <c r="H94" s="28"/>
      <c r="I94" s="27" t="str">
        <f>Source!BO109</f>
        <v/>
      </c>
      <c r="J94" s="27"/>
      <c r="K94" s="28"/>
      <c r="L94" s="29"/>
      <c r="S94">
        <f>ROUND((Source!FX109/100)*((ROUND(Source!AF109*Source!I109, 2)+ROUND(Source!AE109*Source!I109, 2))), 2)</f>
        <v>0</v>
      </c>
      <c r="T94">
        <f>Source!X109</f>
        <v>0</v>
      </c>
      <c r="U94">
        <f>ROUND((Source!FY109/100)*((ROUND(Source!AF109*Source!I109, 2)+ROUND(Source!AE109*Source!I109, 2))), 2)</f>
        <v>0</v>
      </c>
      <c r="V94">
        <f>Source!Y109</f>
        <v>0</v>
      </c>
    </row>
    <row r="95" spans="1:26" ht="14.25" x14ac:dyDescent="0.2">
      <c r="A95" s="43"/>
      <c r="B95" s="44"/>
      <c r="C95" s="45" t="s">
        <v>671</v>
      </c>
      <c r="D95" s="46"/>
      <c r="E95" s="47"/>
      <c r="F95" s="48">
        <f>Source!AL109</f>
        <v>6240</v>
      </c>
      <c r="G95" s="49" t="str">
        <f>Source!DD109</f>
        <v/>
      </c>
      <c r="H95" s="48">
        <f>ROUND(Source!AC109*Source!I109, 2)</f>
        <v>24960</v>
      </c>
      <c r="I95" s="49"/>
      <c r="J95" s="49">
        <f>IF(Source!BC109&lt;&gt; 0, Source!BC109, 1)</f>
        <v>1</v>
      </c>
      <c r="K95" s="48">
        <f>Source!P109</f>
        <v>24960</v>
      </c>
      <c r="L95" s="50"/>
    </row>
    <row r="96" spans="1:26" ht="15" x14ac:dyDescent="0.25">
      <c r="G96" s="87">
        <f>ROUND(Source!AC109*Source!I109, 2)+ROUND(Source!AF109*Source!I109, 2)+ROUND(Source!AD109*Source!I109, 2)</f>
        <v>24960</v>
      </c>
      <c r="H96" s="87"/>
      <c r="J96" s="87">
        <f>Source!O109</f>
        <v>24960</v>
      </c>
      <c r="K96" s="87"/>
      <c r="L96" s="38">
        <f>Source!U109</f>
        <v>0</v>
      </c>
      <c r="O96" s="37">
        <f>G96</f>
        <v>24960</v>
      </c>
      <c r="P96" s="37">
        <f>J96</f>
        <v>24960</v>
      </c>
      <c r="Q96" s="37">
        <f>L96</f>
        <v>0</v>
      </c>
      <c r="W96">
        <f>IF(Source!BI109&lt;=1,G96, 0)</f>
        <v>24960</v>
      </c>
      <c r="X96">
        <f>IF(Source!BI109=2,G96, 0)</f>
        <v>0</v>
      </c>
      <c r="Y96">
        <f>IF(Source!BI109=3,G96, 0)</f>
        <v>0</v>
      </c>
      <c r="Z96">
        <f>IF(Source!BI109=4,G96, 0)</f>
        <v>0</v>
      </c>
    </row>
    <row r="97" spans="1:26" ht="42.75" x14ac:dyDescent="0.2">
      <c r="A97" s="24" t="str">
        <f>Source!E110</f>
        <v>78</v>
      </c>
      <c r="B97" s="25" t="str">
        <f>Source!F110</f>
        <v>м10-08-003-6</v>
      </c>
      <c r="C97" s="22" t="str">
        <f>Source!G110</f>
        <v>Устройство оптико-(фото)электрическое, блок питания и контроля</v>
      </c>
      <c r="D97" s="26" t="str">
        <f>Source!DW110</f>
        <v>1  ШТ.</v>
      </c>
      <c r="E97" s="9">
        <f>Source!I110</f>
        <v>1</v>
      </c>
      <c r="F97" s="28">
        <f>IF(Source!AK110&lt;&gt; 0, Source!AK110,Source!AL110 + Source!AM110 + Source!AO110)</f>
        <v>63.38</v>
      </c>
      <c r="G97" s="27"/>
      <c r="H97" s="28"/>
      <c r="I97" s="27" t="str">
        <f>Source!BO110</f>
        <v>м10-08-003-6</v>
      </c>
      <c r="J97" s="27"/>
      <c r="K97" s="28"/>
      <c r="L97" s="29"/>
      <c r="S97">
        <f>ROUND((Source!FX110/100)*((ROUND(Source!AF110*Source!I110, 2)+ROUND(Source!AE110*Source!I110, 2))), 2)</f>
        <v>44.61</v>
      </c>
      <c r="T97">
        <f>Source!X110</f>
        <v>1664.33</v>
      </c>
      <c r="U97">
        <f>ROUND((Source!FY110/100)*((ROUND(Source!AF110*Source!I110, 2)+ROUND(Source!AE110*Source!I110, 2))), 2)</f>
        <v>33.46</v>
      </c>
      <c r="V97">
        <f>Source!Y110</f>
        <v>1248.25</v>
      </c>
    </row>
    <row r="98" spans="1:26" ht="14.25" x14ac:dyDescent="0.2">
      <c r="A98" s="24"/>
      <c r="B98" s="25"/>
      <c r="C98" s="22" t="s">
        <v>663</v>
      </c>
      <c r="D98" s="26"/>
      <c r="E98" s="9"/>
      <c r="F98" s="28">
        <f>Source!AO110</f>
        <v>55.76</v>
      </c>
      <c r="G98" s="27" t="str">
        <f>Source!DG110</f>
        <v/>
      </c>
      <c r="H98" s="28">
        <f>ROUND(Source!AF110*Source!I110, 2)</f>
        <v>55.76</v>
      </c>
      <c r="I98" s="27"/>
      <c r="J98" s="27">
        <f>IF(Source!BA110&lt;&gt; 0, Source!BA110, 1)</f>
        <v>37.31</v>
      </c>
      <c r="K98" s="28">
        <f>Source!S110</f>
        <v>2080.41</v>
      </c>
      <c r="L98" s="29"/>
      <c r="R98">
        <f>H98</f>
        <v>55.76</v>
      </c>
    </row>
    <row r="99" spans="1:26" ht="14.25" x14ac:dyDescent="0.2">
      <c r="A99" s="24"/>
      <c r="B99" s="25"/>
      <c r="C99" s="22" t="s">
        <v>302</v>
      </c>
      <c r="D99" s="26"/>
      <c r="E99" s="9"/>
      <c r="F99" s="28">
        <f>Source!AM110</f>
        <v>0.37</v>
      </c>
      <c r="G99" s="27" t="str">
        <f>Source!DE110</f>
        <v/>
      </c>
      <c r="H99" s="28">
        <f>ROUND(Source!AD110*Source!I110, 2)</f>
        <v>0.37</v>
      </c>
      <c r="I99" s="27"/>
      <c r="J99" s="27">
        <f>IF(Source!BB110&lt;&gt; 0, Source!BB110, 1)</f>
        <v>5.76</v>
      </c>
      <c r="K99" s="28">
        <f>Source!Q110</f>
        <v>2.13</v>
      </c>
      <c r="L99" s="29"/>
    </row>
    <row r="100" spans="1:26" ht="14.25" x14ac:dyDescent="0.2">
      <c r="A100" s="24"/>
      <c r="B100" s="25"/>
      <c r="C100" s="22" t="s">
        <v>664</v>
      </c>
      <c r="D100" s="26" t="s">
        <v>665</v>
      </c>
      <c r="E100" s="9">
        <f>Source!BZ110</f>
        <v>80</v>
      </c>
      <c r="F100" s="30"/>
      <c r="G100" s="27"/>
      <c r="H100" s="28">
        <f>SUM(S97:S108)</f>
        <v>44.61</v>
      </c>
      <c r="I100" s="31"/>
      <c r="J100" s="22">
        <f>Source!AT110</f>
        <v>80</v>
      </c>
      <c r="K100" s="28">
        <f>SUM(T97:T108)</f>
        <v>1664.33</v>
      </c>
      <c r="L100" s="29"/>
    </row>
    <row r="101" spans="1:26" ht="14.25" x14ac:dyDescent="0.2">
      <c r="A101" s="24"/>
      <c r="B101" s="25"/>
      <c r="C101" s="22" t="s">
        <v>666</v>
      </c>
      <c r="D101" s="26" t="s">
        <v>665</v>
      </c>
      <c r="E101" s="9">
        <f>Source!CA110</f>
        <v>60</v>
      </c>
      <c r="F101" s="30"/>
      <c r="G101" s="27"/>
      <c r="H101" s="28">
        <f>SUM(U97:U108)</f>
        <v>33.46</v>
      </c>
      <c r="I101" s="31"/>
      <c r="J101" s="22">
        <f>Source!AU110</f>
        <v>60</v>
      </c>
      <c r="K101" s="28">
        <f>SUM(V97:V108)</f>
        <v>1248.25</v>
      </c>
      <c r="L101" s="29"/>
    </row>
    <row r="102" spans="1:26" ht="14.25" x14ac:dyDescent="0.2">
      <c r="A102" s="24"/>
      <c r="B102" s="25"/>
      <c r="C102" s="22" t="s">
        <v>667</v>
      </c>
      <c r="D102" s="26" t="s">
        <v>668</v>
      </c>
      <c r="E102" s="9">
        <f>Source!AQ110</f>
        <v>5.76</v>
      </c>
      <c r="F102" s="28"/>
      <c r="G102" s="27" t="str">
        <f>Source!DI110</f>
        <v/>
      </c>
      <c r="H102" s="28"/>
      <c r="I102" s="27"/>
      <c r="J102" s="27"/>
      <c r="K102" s="28"/>
      <c r="L102" s="32">
        <f>Source!U110</f>
        <v>5.76</v>
      </c>
    </row>
    <row r="103" spans="1:26" ht="14.25" x14ac:dyDescent="0.2">
      <c r="A103" s="71" t="s">
        <v>669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1:26" ht="14.25" x14ac:dyDescent="0.2">
      <c r="A104" s="33"/>
      <c r="B104" s="33" t="str">
        <f>SmtRes!I171</f>
        <v>101-1963</v>
      </c>
      <c r="C104" s="33" t="str">
        <f>SmtRes!K171</f>
        <v>Канифоль сосновая</v>
      </c>
      <c r="D104" s="35" t="str">
        <f>SmtRes!P171</f>
        <v>кг</v>
      </c>
      <c r="E104" s="34">
        <f>SmtRes!Y171*Source!I110</f>
        <v>0</v>
      </c>
      <c r="F104" s="36">
        <f>SmtRes!AE171</f>
        <v>28.4</v>
      </c>
      <c r="G104" s="35"/>
      <c r="H104" s="36">
        <f>SmtRes!AE171*SmtRes!Y171*Source!I110</f>
        <v>0</v>
      </c>
      <c r="I104" s="35"/>
      <c r="J104" s="35"/>
      <c r="K104" s="36">
        <f>SmtRes!AA171*SmtRes!Y171*Source!I110</f>
        <v>0</v>
      </c>
      <c r="L104" s="36"/>
    </row>
    <row r="105" spans="1:26" ht="28.5" x14ac:dyDescent="0.2">
      <c r="A105" s="33"/>
      <c r="B105" s="33" t="str">
        <f>SmtRes!I172</f>
        <v>101-2206</v>
      </c>
      <c r="C105" s="33" t="str">
        <f>SmtRes!K172</f>
        <v>Дюбели пластмассовые с шурупами 12х70 мм</v>
      </c>
      <c r="D105" s="35" t="str">
        <f>SmtRes!P172</f>
        <v>10 шт.</v>
      </c>
      <c r="E105" s="34">
        <f>SmtRes!Y172*Source!I110</f>
        <v>0</v>
      </c>
      <c r="F105" s="36">
        <f>SmtRes!AE172</f>
        <v>8.4700000000000006</v>
      </c>
      <c r="G105" s="35"/>
      <c r="H105" s="36">
        <f>SmtRes!AE172*SmtRes!Y172*Source!I110</f>
        <v>0</v>
      </c>
      <c r="I105" s="35"/>
      <c r="J105" s="35"/>
      <c r="K105" s="36">
        <f>SmtRes!AA172*SmtRes!Y172*Source!I110</f>
        <v>0</v>
      </c>
      <c r="L105" s="36"/>
    </row>
    <row r="106" spans="1:26" ht="14.25" x14ac:dyDescent="0.2">
      <c r="A106" s="33"/>
      <c r="B106" s="33" t="str">
        <f>SmtRes!I173</f>
        <v>405-0219</v>
      </c>
      <c r="C106" s="33" t="str">
        <f>SmtRes!K173</f>
        <v>Гипсовые вяжущие, марка Г3</v>
      </c>
      <c r="D106" s="35" t="str">
        <f>SmtRes!P173</f>
        <v>т</v>
      </c>
      <c r="E106" s="34">
        <f>SmtRes!Y173*Source!I110</f>
        <v>0</v>
      </c>
      <c r="F106" s="36">
        <f>SmtRes!AE173</f>
        <v>729.98</v>
      </c>
      <c r="G106" s="35"/>
      <c r="H106" s="36">
        <f>SmtRes!AE173*SmtRes!Y173*Source!I110</f>
        <v>0</v>
      </c>
      <c r="I106" s="35"/>
      <c r="J106" s="35"/>
      <c r="K106" s="36">
        <f>SmtRes!AA173*SmtRes!Y173*Source!I110</f>
        <v>0</v>
      </c>
      <c r="L106" s="36"/>
    </row>
    <row r="107" spans="1:26" ht="28.5" x14ac:dyDescent="0.2">
      <c r="A107" s="33"/>
      <c r="B107" s="33" t="str">
        <f>SmtRes!I174</f>
        <v>506-1361</v>
      </c>
      <c r="C107" s="33" t="str">
        <f>SmtRes!K174</f>
        <v>Припои оловянно-свинцовые бессурьмянистые марки ПОС40</v>
      </c>
      <c r="D107" s="35" t="str">
        <f>SmtRes!P174</f>
        <v>кг</v>
      </c>
      <c r="E107" s="34">
        <f>SmtRes!Y174*Source!I110</f>
        <v>0</v>
      </c>
      <c r="F107" s="36">
        <f>SmtRes!AE174</f>
        <v>69.03</v>
      </c>
      <c r="G107" s="35"/>
      <c r="H107" s="36">
        <f>SmtRes!AE174*SmtRes!Y174*Source!I110</f>
        <v>0</v>
      </c>
      <c r="I107" s="35"/>
      <c r="J107" s="35"/>
      <c r="K107" s="36">
        <f>SmtRes!AA174*SmtRes!Y174*Source!I110</f>
        <v>0</v>
      </c>
      <c r="L107" s="36"/>
    </row>
    <row r="108" spans="1:26" ht="28.5" x14ac:dyDescent="0.2">
      <c r="A108" s="39"/>
      <c r="B108" s="39" t="str">
        <f>SmtRes!I175</f>
        <v>999-9950</v>
      </c>
      <c r="C108" s="39" t="str">
        <f>SmtRes!K175</f>
        <v>Вспомогательные ненормируемые материалы (2% от ОЗП)</v>
      </c>
      <c r="D108" s="40" t="str">
        <f>SmtRes!P175</f>
        <v>РУБ</v>
      </c>
      <c r="E108" s="41">
        <f>SmtRes!Y175*Source!I110</f>
        <v>0</v>
      </c>
      <c r="F108" s="42">
        <f>SmtRes!AE175</f>
        <v>1</v>
      </c>
      <c r="G108" s="40"/>
      <c r="H108" s="42">
        <f>SmtRes!AE175*SmtRes!Y175*Source!I110</f>
        <v>0</v>
      </c>
      <c r="I108" s="40"/>
      <c r="J108" s="40"/>
      <c r="K108" s="42">
        <f>SmtRes!AA175*SmtRes!Y175*Source!I110</f>
        <v>0</v>
      </c>
      <c r="L108" s="42"/>
    </row>
    <row r="109" spans="1:26" ht="15" x14ac:dyDescent="0.25">
      <c r="G109" s="87">
        <f>ROUND(Source!AC110*Source!I110, 2)+ROUND(Source!AF110*Source!I110, 2)+ROUND(Source!AD110*Source!I110, 2)+SUM(H100:H101)</f>
        <v>134.19999999999999</v>
      </c>
      <c r="H109" s="87"/>
      <c r="J109" s="87">
        <f>Source!O110+SUM(K100:K101)</f>
        <v>4995.12</v>
      </c>
      <c r="K109" s="87"/>
      <c r="L109" s="38">
        <f>Source!U110</f>
        <v>5.76</v>
      </c>
      <c r="O109" s="37">
        <f>G109</f>
        <v>134.19999999999999</v>
      </c>
      <c r="P109" s="37">
        <f>J109</f>
        <v>4995.12</v>
      </c>
      <c r="Q109" s="37">
        <f>L109</f>
        <v>5.76</v>
      </c>
      <c r="W109">
        <f>IF(Source!BI110&lt;=1,G109, 0)</f>
        <v>0</v>
      </c>
      <c r="X109">
        <f>IF(Source!BI110=2,G109, 0)</f>
        <v>134.19999999999999</v>
      </c>
      <c r="Y109">
        <f>IF(Source!BI110=3,G109, 0)</f>
        <v>0</v>
      </c>
      <c r="Z109">
        <f>IF(Source!BI110=4,G109, 0)</f>
        <v>0</v>
      </c>
    </row>
    <row r="110" spans="1:26" ht="28.5" x14ac:dyDescent="0.2">
      <c r="A110" s="24" t="str">
        <f>Source!E111</f>
        <v>79</v>
      </c>
      <c r="B110" s="25" t="str">
        <f>Source!F111</f>
        <v/>
      </c>
      <c r="C110" s="22" t="str">
        <f>Source!G111</f>
        <v>Источник бесперебойного питания ИБПEXEGATE ServerRM EX293850RUS</v>
      </c>
      <c r="D110" s="26" t="str">
        <f>Source!DW111</f>
        <v>ШТ</v>
      </c>
      <c r="E110" s="9">
        <f>Source!I111</f>
        <v>1</v>
      </c>
      <c r="F110" s="28">
        <f>IF(Source!AK111&lt;&gt; 0, Source!AK111,Source!AL111 + Source!AM111 + Source!AO111)</f>
        <v>14780</v>
      </c>
      <c r="G110" s="27"/>
      <c r="H110" s="28"/>
      <c r="I110" s="27" t="str">
        <f>Source!BO111</f>
        <v/>
      </c>
      <c r="J110" s="27"/>
      <c r="K110" s="28"/>
      <c r="L110" s="29"/>
      <c r="S110">
        <f>ROUND((Source!FX111/100)*((ROUND(Source!AF111*Source!I111, 2)+ROUND(Source!AE111*Source!I111, 2))), 2)</f>
        <v>0</v>
      </c>
      <c r="T110">
        <f>Source!X111</f>
        <v>0</v>
      </c>
      <c r="U110">
        <f>ROUND((Source!FY111/100)*((ROUND(Source!AF111*Source!I111, 2)+ROUND(Source!AE111*Source!I111, 2))), 2)</f>
        <v>0</v>
      </c>
      <c r="V110">
        <f>Source!Y111</f>
        <v>0</v>
      </c>
    </row>
    <row r="111" spans="1:26" ht="14.25" x14ac:dyDescent="0.2">
      <c r="A111" s="43"/>
      <c r="B111" s="44"/>
      <c r="C111" s="45" t="s">
        <v>671</v>
      </c>
      <c r="D111" s="46"/>
      <c r="E111" s="47"/>
      <c r="F111" s="48">
        <f>Source!AL111</f>
        <v>14780</v>
      </c>
      <c r="G111" s="49" t="str">
        <f>Source!DD111</f>
        <v/>
      </c>
      <c r="H111" s="48">
        <f>ROUND(Source!AC111*Source!I111, 2)</f>
        <v>14780</v>
      </c>
      <c r="I111" s="49"/>
      <c r="J111" s="49">
        <f>IF(Source!BC111&lt;&gt; 0, Source!BC111, 1)</f>
        <v>1</v>
      </c>
      <c r="K111" s="48">
        <f>Source!P111</f>
        <v>14780</v>
      </c>
      <c r="L111" s="50"/>
    </row>
    <row r="112" spans="1:26" ht="15" x14ac:dyDescent="0.25">
      <c r="G112" s="87">
        <f>ROUND(Source!AC111*Source!I111, 2)+ROUND(Source!AF111*Source!I111, 2)+ROUND(Source!AD111*Source!I111, 2)</f>
        <v>14780</v>
      </c>
      <c r="H112" s="87"/>
      <c r="J112" s="87">
        <f>Source!O111</f>
        <v>14780</v>
      </c>
      <c r="K112" s="87"/>
      <c r="L112" s="38">
        <f>Source!U111</f>
        <v>0</v>
      </c>
      <c r="O112" s="37">
        <f>G112</f>
        <v>14780</v>
      </c>
      <c r="P112" s="37">
        <f>J112</f>
        <v>14780</v>
      </c>
      <c r="Q112" s="37">
        <f>L112</f>
        <v>0</v>
      </c>
      <c r="W112">
        <f>IF(Source!BI111&lt;=1,G112, 0)</f>
        <v>14780</v>
      </c>
      <c r="X112">
        <f>IF(Source!BI111=2,G112, 0)</f>
        <v>0</v>
      </c>
      <c r="Y112">
        <f>IF(Source!BI111=3,G112, 0)</f>
        <v>0</v>
      </c>
      <c r="Z112">
        <f>IF(Source!BI111=4,G112, 0)</f>
        <v>0</v>
      </c>
    </row>
    <row r="113" spans="1:26" ht="28.5" x14ac:dyDescent="0.2">
      <c r="A113" s="24" t="str">
        <f>Source!E113</f>
        <v>81</v>
      </c>
      <c r="B113" s="25" t="str">
        <f>Source!F113</f>
        <v>м08-02-399-1</v>
      </c>
      <c r="C113" s="22" t="str">
        <f>Source!G113</f>
        <v>Провод в коробах, сечением до 6 мм2</v>
      </c>
      <c r="D113" s="26" t="str">
        <f>Source!DW113</f>
        <v>100 м</v>
      </c>
      <c r="E113" s="9">
        <f>Source!I113</f>
        <v>7.4</v>
      </c>
      <c r="F113" s="28">
        <f>IF(Source!AK113&lt;&gt; 0, Source!AK113,Source!AL113 + Source!AM113 + Source!AO113)</f>
        <v>40.090000000000003</v>
      </c>
      <c r="G113" s="27"/>
      <c r="H113" s="28"/>
      <c r="I113" s="27" t="str">
        <f>Source!BO113</f>
        <v>м08-02-399-1</v>
      </c>
      <c r="J113" s="27"/>
      <c r="K113" s="28"/>
      <c r="L113" s="29"/>
      <c r="S113">
        <f>ROUND((Source!FX113/100)*((ROUND(Source!AF113*Source!I113, 2)+ROUND(Source!AE113*Source!I113, 2))), 2)</f>
        <v>175.12</v>
      </c>
      <c r="T113">
        <f>Source!X113</f>
        <v>6533.63</v>
      </c>
      <c r="U113">
        <f>ROUND((Source!FY113/100)*((ROUND(Source!AF113*Source!I113, 2)+ROUND(Source!AE113*Source!I113, 2))), 2)</f>
        <v>119.82</v>
      </c>
      <c r="V113">
        <f>Source!Y113</f>
        <v>4470.38</v>
      </c>
    </row>
    <row r="114" spans="1:26" x14ac:dyDescent="0.2">
      <c r="C114" s="51" t="str">
        <f>"Объем: "&amp;Source!I113&amp;"=740/"&amp;"100"</f>
        <v>Объем: 7,4=740/100</v>
      </c>
    </row>
    <row r="115" spans="1:26" ht="14.25" x14ac:dyDescent="0.2">
      <c r="A115" s="24"/>
      <c r="B115" s="25"/>
      <c r="C115" s="22" t="s">
        <v>663</v>
      </c>
      <c r="D115" s="26"/>
      <c r="E115" s="9"/>
      <c r="F115" s="28">
        <f>Source!AO113</f>
        <v>24.79</v>
      </c>
      <c r="G115" s="27" t="str">
        <f>Source!DG113</f>
        <v/>
      </c>
      <c r="H115" s="28">
        <f>ROUND(Source!AF113*Source!I113, 2)</f>
        <v>183.45</v>
      </c>
      <c r="I115" s="27"/>
      <c r="J115" s="27">
        <f>IF(Source!BA113&lt;&gt; 0, Source!BA113, 1)</f>
        <v>37.31</v>
      </c>
      <c r="K115" s="28">
        <f>Source!S113</f>
        <v>6844.37</v>
      </c>
      <c r="L115" s="29"/>
      <c r="R115">
        <f>H115</f>
        <v>183.45</v>
      </c>
    </row>
    <row r="116" spans="1:26" ht="14.25" x14ac:dyDescent="0.2">
      <c r="A116" s="24"/>
      <c r="B116" s="25"/>
      <c r="C116" s="22" t="s">
        <v>302</v>
      </c>
      <c r="D116" s="26"/>
      <c r="E116" s="9"/>
      <c r="F116" s="28">
        <f>Source!AM113</f>
        <v>2.2999999999999998</v>
      </c>
      <c r="G116" s="27" t="str">
        <f>Source!DE113</f>
        <v/>
      </c>
      <c r="H116" s="28">
        <f>ROUND(Source!AD113*Source!I113, 2)</f>
        <v>17.02</v>
      </c>
      <c r="I116" s="27"/>
      <c r="J116" s="27">
        <f>IF(Source!BB113&lt;&gt; 0, Source!BB113, 1)</f>
        <v>12.64</v>
      </c>
      <c r="K116" s="28">
        <f>Source!Q113</f>
        <v>215.13</v>
      </c>
      <c r="L116" s="29"/>
    </row>
    <row r="117" spans="1:26" ht="14.25" x14ac:dyDescent="0.2">
      <c r="A117" s="24"/>
      <c r="B117" s="25"/>
      <c r="C117" s="22" t="s">
        <v>670</v>
      </c>
      <c r="D117" s="26"/>
      <c r="E117" s="9"/>
      <c r="F117" s="28">
        <f>Source!AN113</f>
        <v>0.12</v>
      </c>
      <c r="G117" s="27" t="str">
        <f>Source!DF113</f>
        <v/>
      </c>
      <c r="H117" s="28">
        <f>ROUND(Source!AE113*Source!I113, 2)</f>
        <v>0.89</v>
      </c>
      <c r="I117" s="27"/>
      <c r="J117" s="27">
        <f>IF(Source!BS113&lt;&gt; 0, Source!BS113, 1)</f>
        <v>37.31</v>
      </c>
      <c r="K117" s="28">
        <f>Source!R113</f>
        <v>33.130000000000003</v>
      </c>
      <c r="L117" s="29"/>
      <c r="R117">
        <f>H117</f>
        <v>0.89</v>
      </c>
    </row>
    <row r="118" spans="1:26" ht="14.25" x14ac:dyDescent="0.2">
      <c r="A118" s="24"/>
      <c r="B118" s="25"/>
      <c r="C118" s="22" t="s">
        <v>664</v>
      </c>
      <c r="D118" s="26" t="s">
        <v>665</v>
      </c>
      <c r="E118" s="9">
        <f>Source!BZ113</f>
        <v>95</v>
      </c>
      <c r="F118" s="30"/>
      <c r="G118" s="27"/>
      <c r="H118" s="28">
        <f>SUM(S113:S125)</f>
        <v>175.12</v>
      </c>
      <c r="I118" s="31"/>
      <c r="J118" s="22">
        <f>Source!AT113</f>
        <v>95</v>
      </c>
      <c r="K118" s="28">
        <f>SUM(T113:T125)</f>
        <v>6533.63</v>
      </c>
      <c r="L118" s="29"/>
    </row>
    <row r="119" spans="1:26" ht="14.25" x14ac:dyDescent="0.2">
      <c r="A119" s="24"/>
      <c r="B119" s="25"/>
      <c r="C119" s="22" t="s">
        <v>666</v>
      </c>
      <c r="D119" s="26" t="s">
        <v>665</v>
      </c>
      <c r="E119" s="9">
        <f>Source!CA113</f>
        <v>65</v>
      </c>
      <c r="F119" s="30"/>
      <c r="G119" s="27"/>
      <c r="H119" s="28">
        <f>SUM(U113:U125)</f>
        <v>119.82</v>
      </c>
      <c r="I119" s="31"/>
      <c r="J119" s="22">
        <f>Source!AU113</f>
        <v>65</v>
      </c>
      <c r="K119" s="28">
        <f>SUM(V113:V125)</f>
        <v>4470.38</v>
      </c>
      <c r="L119" s="29"/>
    </row>
    <row r="120" spans="1:26" ht="14.25" x14ac:dyDescent="0.2">
      <c r="A120" s="24"/>
      <c r="B120" s="25"/>
      <c r="C120" s="22" t="s">
        <v>667</v>
      </c>
      <c r="D120" s="26" t="s">
        <v>668</v>
      </c>
      <c r="E120" s="9">
        <f>Source!AQ113</f>
        <v>2.82</v>
      </c>
      <c r="F120" s="28"/>
      <c r="G120" s="27" t="str">
        <f>Source!DI113</f>
        <v/>
      </c>
      <c r="H120" s="28"/>
      <c r="I120" s="27"/>
      <c r="J120" s="27"/>
      <c r="K120" s="28"/>
      <c r="L120" s="32">
        <f>Source!U113</f>
        <v>20.867999999999999</v>
      </c>
    </row>
    <row r="121" spans="1:26" ht="14.25" x14ac:dyDescent="0.2">
      <c r="A121" s="71" t="s">
        <v>669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</row>
    <row r="122" spans="1:26" ht="14.25" x14ac:dyDescent="0.2">
      <c r="A122" s="33"/>
      <c r="B122" s="33" t="str">
        <f>SmtRes!I180</f>
        <v>101-2143</v>
      </c>
      <c r="C122" s="33" t="str">
        <f>SmtRes!K180</f>
        <v>Краска</v>
      </c>
      <c r="D122" s="35" t="str">
        <f>SmtRes!P180</f>
        <v>кг</v>
      </c>
      <c r="E122" s="34">
        <f>SmtRes!Y180*Source!I113</f>
        <v>0</v>
      </c>
      <c r="F122" s="36">
        <f>SmtRes!AE180</f>
        <v>29.04</v>
      </c>
      <c r="G122" s="35"/>
      <c r="H122" s="36">
        <f>SmtRes!AE180*SmtRes!Y180*Source!I113</f>
        <v>0</v>
      </c>
      <c r="I122" s="35"/>
      <c r="J122" s="35"/>
      <c r="K122" s="36">
        <f>SmtRes!AA180*SmtRes!Y180*Source!I113</f>
        <v>0</v>
      </c>
      <c r="L122" s="36"/>
    </row>
    <row r="123" spans="1:26" ht="14.25" x14ac:dyDescent="0.2">
      <c r="A123" s="33"/>
      <c r="B123" s="33" t="str">
        <f>SmtRes!I181</f>
        <v>101-2478</v>
      </c>
      <c r="C123" s="33" t="str">
        <f>SmtRes!K181</f>
        <v>Лента К226</v>
      </c>
      <c r="D123" s="35" t="str">
        <f>SmtRes!P181</f>
        <v>100 м</v>
      </c>
      <c r="E123" s="34">
        <f>SmtRes!Y181*Source!I113</f>
        <v>0</v>
      </c>
      <c r="F123" s="36">
        <f>SmtRes!AE181</f>
        <v>121.8</v>
      </c>
      <c r="G123" s="35"/>
      <c r="H123" s="36">
        <f>SmtRes!AE181*SmtRes!Y181*Source!I113</f>
        <v>0</v>
      </c>
      <c r="I123" s="35"/>
      <c r="J123" s="35"/>
      <c r="K123" s="36">
        <f>SmtRes!AA181*SmtRes!Y181*Source!I113</f>
        <v>0</v>
      </c>
      <c r="L123" s="36"/>
    </row>
    <row r="124" spans="1:26" ht="42.75" x14ac:dyDescent="0.2">
      <c r="A124" s="33"/>
      <c r="B124" s="33" t="str">
        <f>SmtRes!I182</f>
        <v>101-2499</v>
      </c>
      <c r="C124" s="33" t="str">
        <f>SmtRes!K182</f>
        <v>Лента изоляционная прорезиненная односторонняя ширина 20 мм, толщина 0,25-0,35 мм</v>
      </c>
      <c r="D124" s="35" t="str">
        <f>SmtRes!P182</f>
        <v>кг</v>
      </c>
      <c r="E124" s="34">
        <f>SmtRes!Y182*Source!I113</f>
        <v>0</v>
      </c>
      <c r="F124" s="36">
        <f>SmtRes!AE182</f>
        <v>31</v>
      </c>
      <c r="G124" s="35"/>
      <c r="H124" s="36">
        <f>SmtRes!AE182*SmtRes!Y182*Source!I113</f>
        <v>0</v>
      </c>
      <c r="I124" s="35"/>
      <c r="J124" s="35"/>
      <c r="K124" s="36">
        <f>SmtRes!AA182*SmtRes!Y182*Source!I113</f>
        <v>0</v>
      </c>
      <c r="L124" s="36"/>
    </row>
    <row r="125" spans="1:26" ht="28.5" x14ac:dyDescent="0.2">
      <c r="A125" s="39"/>
      <c r="B125" s="39" t="str">
        <f>SmtRes!I183</f>
        <v>999-9950</v>
      </c>
      <c r="C125" s="39" t="str">
        <f>SmtRes!K183</f>
        <v>Вспомогательные ненормируемые материалы (2% от ОЗП)</v>
      </c>
      <c r="D125" s="40" t="str">
        <f>SmtRes!P183</f>
        <v>РУБ</v>
      </c>
      <c r="E125" s="41">
        <f>SmtRes!Y183*Source!I113</f>
        <v>0</v>
      </c>
      <c r="F125" s="42">
        <f>SmtRes!AE183</f>
        <v>1</v>
      </c>
      <c r="G125" s="40"/>
      <c r="H125" s="42">
        <f>SmtRes!AE183*SmtRes!Y183*Source!I113</f>
        <v>0</v>
      </c>
      <c r="I125" s="40"/>
      <c r="J125" s="40"/>
      <c r="K125" s="42">
        <f>SmtRes!AA183*SmtRes!Y183*Source!I113</f>
        <v>0</v>
      </c>
      <c r="L125" s="42"/>
    </row>
    <row r="126" spans="1:26" ht="15" x14ac:dyDescent="0.25">
      <c r="G126" s="87">
        <f>ROUND(Source!AC113*Source!I113, 2)+ROUND(Source!AF113*Source!I113, 2)+ROUND(Source!AD113*Source!I113, 2)+SUM(H118:H119)</f>
        <v>495.40999999999997</v>
      </c>
      <c r="H126" s="87"/>
      <c r="J126" s="87">
        <f>Source!O113+SUM(K118:K119)</f>
        <v>18063.510000000002</v>
      </c>
      <c r="K126" s="87"/>
      <c r="L126" s="38">
        <f>Source!U113</f>
        <v>20.867999999999999</v>
      </c>
      <c r="O126" s="37">
        <f>G126</f>
        <v>495.40999999999997</v>
      </c>
      <c r="P126" s="37">
        <f>J126</f>
        <v>18063.510000000002</v>
      </c>
      <c r="Q126" s="37">
        <f>L126</f>
        <v>20.867999999999999</v>
      </c>
      <c r="W126">
        <f>IF(Source!BI113&lt;=1,G126, 0)</f>
        <v>0</v>
      </c>
      <c r="X126">
        <f>IF(Source!BI113=2,G126, 0)</f>
        <v>495.40999999999997</v>
      </c>
      <c r="Y126">
        <f>IF(Source!BI113=3,G126, 0)</f>
        <v>0</v>
      </c>
      <c r="Z126">
        <f>IF(Source!BI113=4,G126, 0)</f>
        <v>0</v>
      </c>
    </row>
    <row r="127" spans="1:26" ht="42.75" x14ac:dyDescent="0.2">
      <c r="A127" s="24" t="str">
        <f>Source!E114</f>
        <v>82</v>
      </c>
      <c r="B127" s="25" t="str">
        <f>Source!F114</f>
        <v/>
      </c>
      <c r="C127" s="22" t="str">
        <f>Source!G114</f>
        <v>Кабель 4-х парный UTP Cat5E для внешней прокладки PARLan F/UTP  cat 5e 4x2x0.52 PVC/PE</v>
      </c>
      <c r="D127" s="26" t="str">
        <f>Source!DW114</f>
        <v>м</v>
      </c>
      <c r="E127" s="9">
        <f>Source!I114</f>
        <v>700</v>
      </c>
      <c r="F127" s="28">
        <f>IF(Source!AK114&lt;&gt; 0, Source!AK114,Source!AL114 + Source!AM114 + Source!AO114)</f>
        <v>52</v>
      </c>
      <c r="G127" s="27"/>
      <c r="H127" s="28"/>
      <c r="I127" s="27" t="str">
        <f>Source!BO114</f>
        <v/>
      </c>
      <c r="J127" s="27"/>
      <c r="K127" s="28"/>
      <c r="L127" s="29"/>
      <c r="S127">
        <f>ROUND((Source!FX114/100)*((ROUND(Source!AF114*Source!I114, 2)+ROUND(Source!AE114*Source!I114, 2))), 2)</f>
        <v>0</v>
      </c>
      <c r="T127">
        <f>Source!X114</f>
        <v>0</v>
      </c>
      <c r="U127">
        <f>ROUND((Source!FY114/100)*((ROUND(Source!AF114*Source!I114, 2)+ROUND(Source!AE114*Source!I114, 2))), 2)</f>
        <v>0</v>
      </c>
      <c r="V127">
        <f>Source!Y114</f>
        <v>0</v>
      </c>
    </row>
    <row r="128" spans="1:26" ht="14.25" x14ac:dyDescent="0.2">
      <c r="A128" s="43"/>
      <c r="B128" s="44"/>
      <c r="C128" s="45" t="s">
        <v>671</v>
      </c>
      <c r="D128" s="46"/>
      <c r="E128" s="47"/>
      <c r="F128" s="48">
        <f>Source!AL114</f>
        <v>52</v>
      </c>
      <c r="G128" s="49" t="str">
        <f>Source!DD114</f>
        <v/>
      </c>
      <c r="H128" s="48">
        <f>ROUND(Source!AC114*Source!I114, 2)</f>
        <v>36400</v>
      </c>
      <c r="I128" s="49"/>
      <c r="J128" s="49">
        <f>IF(Source!BC114&lt;&gt; 0, Source!BC114, 1)</f>
        <v>1</v>
      </c>
      <c r="K128" s="48">
        <f>Source!P114</f>
        <v>36400</v>
      </c>
      <c r="L128" s="50"/>
    </row>
    <row r="129" spans="1:26" ht="15" x14ac:dyDescent="0.25">
      <c r="G129" s="87">
        <f>ROUND(Source!AC114*Source!I114, 2)+ROUND(Source!AF114*Source!I114, 2)+ROUND(Source!AD114*Source!I114, 2)</f>
        <v>36400</v>
      </c>
      <c r="H129" s="87"/>
      <c r="J129" s="87">
        <f>Source!O114</f>
        <v>36400</v>
      </c>
      <c r="K129" s="87"/>
      <c r="L129" s="38">
        <f>Source!U114</f>
        <v>0</v>
      </c>
      <c r="O129" s="37">
        <f>G129</f>
        <v>36400</v>
      </c>
      <c r="P129" s="37">
        <f>J129</f>
        <v>36400</v>
      </c>
      <c r="Q129" s="37">
        <f>L129</f>
        <v>0</v>
      </c>
      <c r="W129">
        <f>IF(Source!BI114&lt;=1,G129, 0)</f>
        <v>36400</v>
      </c>
      <c r="X129">
        <f>IF(Source!BI114=2,G129, 0)</f>
        <v>0</v>
      </c>
      <c r="Y129">
        <f>IF(Source!BI114=3,G129, 0)</f>
        <v>0</v>
      </c>
      <c r="Z129">
        <f>IF(Source!BI114=4,G129, 0)</f>
        <v>0</v>
      </c>
    </row>
    <row r="130" spans="1:26" ht="14.25" x14ac:dyDescent="0.2">
      <c r="A130" s="24" t="str">
        <f>Source!E115</f>
        <v>83</v>
      </c>
      <c r="B130" s="25" t="str">
        <f>Source!F115</f>
        <v/>
      </c>
      <c r="C130" s="22" t="str">
        <f>Source!G115</f>
        <v>Кабель ВВГ нг FRLSLTx 3х1.5</v>
      </c>
      <c r="D130" s="26" t="str">
        <f>Source!DW115</f>
        <v>м</v>
      </c>
      <c r="E130" s="9">
        <f>Source!I115</f>
        <v>40</v>
      </c>
      <c r="F130" s="28">
        <f>IF(Source!AK115&lt;&gt; 0, Source!AK115,Source!AL115 + Source!AM115 + Source!AO115)</f>
        <v>160</v>
      </c>
      <c r="G130" s="27"/>
      <c r="H130" s="28"/>
      <c r="I130" s="27" t="str">
        <f>Source!BO115</f>
        <v/>
      </c>
      <c r="J130" s="27"/>
      <c r="K130" s="28"/>
      <c r="L130" s="29"/>
      <c r="S130">
        <f>ROUND((Source!FX115/100)*((ROUND(Source!AF115*Source!I115, 2)+ROUND(Source!AE115*Source!I115, 2))), 2)</f>
        <v>0</v>
      </c>
      <c r="T130">
        <f>Source!X115</f>
        <v>0</v>
      </c>
      <c r="U130">
        <f>ROUND((Source!FY115/100)*((ROUND(Source!AF115*Source!I115, 2)+ROUND(Source!AE115*Source!I115, 2))), 2)</f>
        <v>0</v>
      </c>
      <c r="V130">
        <f>Source!Y115</f>
        <v>0</v>
      </c>
    </row>
    <row r="131" spans="1:26" ht="14.25" x14ac:dyDescent="0.2">
      <c r="A131" s="43"/>
      <c r="B131" s="44"/>
      <c r="C131" s="45" t="s">
        <v>671</v>
      </c>
      <c r="D131" s="46"/>
      <c r="E131" s="47"/>
      <c r="F131" s="48">
        <f>Source!AL115</f>
        <v>160</v>
      </c>
      <c r="G131" s="49" t="str">
        <f>Source!DD115</f>
        <v/>
      </c>
      <c r="H131" s="48">
        <f>ROUND(Source!AC115*Source!I115, 2)</f>
        <v>6400</v>
      </c>
      <c r="I131" s="49"/>
      <c r="J131" s="49">
        <f>IF(Source!BC115&lt;&gt; 0, Source!BC115, 1)</f>
        <v>1</v>
      </c>
      <c r="K131" s="48">
        <f>Source!P115</f>
        <v>6400</v>
      </c>
      <c r="L131" s="50"/>
    </row>
    <row r="132" spans="1:26" ht="15" x14ac:dyDescent="0.25">
      <c r="G132" s="87">
        <f>ROUND(Source!AC115*Source!I115, 2)+ROUND(Source!AF115*Source!I115, 2)+ROUND(Source!AD115*Source!I115, 2)</f>
        <v>6400</v>
      </c>
      <c r="H132" s="87"/>
      <c r="J132" s="87">
        <f>Source!O115</f>
        <v>6400</v>
      </c>
      <c r="K132" s="87"/>
      <c r="L132" s="38">
        <f>Source!U115</f>
        <v>0</v>
      </c>
      <c r="O132" s="37">
        <f>G132</f>
        <v>6400</v>
      </c>
      <c r="P132" s="37">
        <f>J132</f>
        <v>6400</v>
      </c>
      <c r="Q132" s="37">
        <f>L132</f>
        <v>0</v>
      </c>
      <c r="W132">
        <f>IF(Source!BI115&lt;=1,G132, 0)</f>
        <v>6400</v>
      </c>
      <c r="X132">
        <f>IF(Source!BI115=2,G132, 0)</f>
        <v>0</v>
      </c>
      <c r="Y132">
        <f>IF(Source!BI115=3,G132, 0)</f>
        <v>0</v>
      </c>
      <c r="Z132">
        <f>IF(Source!BI115=4,G132, 0)</f>
        <v>0</v>
      </c>
    </row>
    <row r="133" spans="1:26" ht="28.5" x14ac:dyDescent="0.2">
      <c r="A133" s="24" t="str">
        <f>Source!E116</f>
        <v>84</v>
      </c>
      <c r="B133" s="25" t="str">
        <f>Source!F116</f>
        <v>м08-02-390-1</v>
      </c>
      <c r="C133" s="22" t="str">
        <f>Source!G116</f>
        <v>Короба пластмассовые шириной до 40 мм</v>
      </c>
      <c r="D133" s="26" t="str">
        <f>Source!DW116</f>
        <v>100 м</v>
      </c>
      <c r="E133" s="9">
        <f>Source!I116</f>
        <v>0.85</v>
      </c>
      <c r="F133" s="28">
        <f>IF(Source!AK116&lt;&gt; 0, Source!AK116,Source!AL116 + Source!AM116 + Source!AO116)</f>
        <v>222.31</v>
      </c>
      <c r="G133" s="27"/>
      <c r="H133" s="28"/>
      <c r="I133" s="27" t="str">
        <f>Source!BO116</f>
        <v>м08-02-390-1</v>
      </c>
      <c r="J133" s="27"/>
      <c r="K133" s="28"/>
      <c r="L133" s="29"/>
      <c r="S133">
        <f>ROUND((Source!FX116/100)*((ROUND(Source!AF116*Source!I116, 2)+ROUND(Source!AE116*Source!I116, 2))), 2)</f>
        <v>117.04</v>
      </c>
      <c r="T133">
        <f>Source!X116</f>
        <v>4366.7299999999996</v>
      </c>
      <c r="U133">
        <f>ROUND((Source!FY116/100)*((ROUND(Source!AF116*Source!I116, 2)+ROUND(Source!AE116*Source!I116, 2))), 2)</f>
        <v>80.08</v>
      </c>
      <c r="V133">
        <f>Source!Y116</f>
        <v>2987.76</v>
      </c>
    </row>
    <row r="134" spans="1:26" x14ac:dyDescent="0.2">
      <c r="C134" s="51" t="str">
        <f>"Объем: "&amp;Source!I116&amp;"=85/"&amp;"100"</f>
        <v>Объем: 0,85=85/100</v>
      </c>
    </row>
    <row r="135" spans="1:26" ht="14.25" x14ac:dyDescent="0.2">
      <c r="A135" s="24"/>
      <c r="B135" s="25"/>
      <c r="C135" s="22" t="s">
        <v>663</v>
      </c>
      <c r="D135" s="26"/>
      <c r="E135" s="9"/>
      <c r="F135" s="28">
        <f>Source!AO116</f>
        <v>144.82</v>
      </c>
      <c r="G135" s="27" t="str">
        <f>Source!DG116</f>
        <v/>
      </c>
      <c r="H135" s="28">
        <f>ROUND(Source!AF116*Source!I116, 2)</f>
        <v>123.1</v>
      </c>
      <c r="I135" s="27"/>
      <c r="J135" s="27">
        <f>IF(Source!BA116&lt;&gt; 0, Source!BA116, 1)</f>
        <v>37.31</v>
      </c>
      <c r="K135" s="28">
        <f>Source!S116</f>
        <v>4592.75</v>
      </c>
      <c r="L135" s="29"/>
      <c r="R135">
        <f>H135</f>
        <v>123.1</v>
      </c>
    </row>
    <row r="136" spans="1:26" ht="14.25" x14ac:dyDescent="0.2">
      <c r="A136" s="24"/>
      <c r="B136" s="25"/>
      <c r="C136" s="22" t="s">
        <v>302</v>
      </c>
      <c r="D136" s="26"/>
      <c r="E136" s="9"/>
      <c r="F136" s="28">
        <f>Source!AM116</f>
        <v>26.16</v>
      </c>
      <c r="G136" s="27" t="str">
        <f>Source!DE116</f>
        <v/>
      </c>
      <c r="H136" s="28">
        <f>ROUND(Source!AD116*Source!I116, 2)</f>
        <v>22.24</v>
      </c>
      <c r="I136" s="27"/>
      <c r="J136" s="27">
        <f>IF(Source!BB116&lt;&gt; 0, Source!BB116, 1)</f>
        <v>8.64</v>
      </c>
      <c r="K136" s="28">
        <f>Source!Q116</f>
        <v>192.12</v>
      </c>
      <c r="L136" s="29"/>
    </row>
    <row r="137" spans="1:26" ht="14.25" x14ac:dyDescent="0.2">
      <c r="A137" s="24"/>
      <c r="B137" s="25"/>
      <c r="C137" s="22" t="s">
        <v>670</v>
      </c>
      <c r="D137" s="26"/>
      <c r="E137" s="9"/>
      <c r="F137" s="28">
        <f>Source!AN116</f>
        <v>0.12</v>
      </c>
      <c r="G137" s="27" t="str">
        <f>Source!DF116</f>
        <v/>
      </c>
      <c r="H137" s="28">
        <f>ROUND(Source!AE116*Source!I116, 2)</f>
        <v>0.1</v>
      </c>
      <c r="I137" s="27"/>
      <c r="J137" s="27">
        <f>IF(Source!BS116&lt;&gt; 0, Source!BS116, 1)</f>
        <v>37.31</v>
      </c>
      <c r="K137" s="28">
        <f>Source!R116</f>
        <v>3.81</v>
      </c>
      <c r="L137" s="29"/>
      <c r="R137">
        <f>H137</f>
        <v>0.1</v>
      </c>
    </row>
    <row r="138" spans="1:26" ht="14.25" x14ac:dyDescent="0.2">
      <c r="A138" s="24"/>
      <c r="B138" s="25"/>
      <c r="C138" s="22" t="s">
        <v>664</v>
      </c>
      <c r="D138" s="26" t="s">
        <v>665</v>
      </c>
      <c r="E138" s="9">
        <f>Source!BZ116</f>
        <v>95</v>
      </c>
      <c r="F138" s="30"/>
      <c r="G138" s="27"/>
      <c r="H138" s="28">
        <f>SUM(S133:S144)</f>
        <v>117.04</v>
      </c>
      <c r="I138" s="31"/>
      <c r="J138" s="22">
        <f>Source!AT116</f>
        <v>95</v>
      </c>
      <c r="K138" s="28">
        <f>SUM(T133:T144)</f>
        <v>4366.7299999999996</v>
      </c>
      <c r="L138" s="29"/>
    </row>
    <row r="139" spans="1:26" ht="14.25" x14ac:dyDescent="0.2">
      <c r="A139" s="24"/>
      <c r="B139" s="25"/>
      <c r="C139" s="22" t="s">
        <v>666</v>
      </c>
      <c r="D139" s="26" t="s">
        <v>665</v>
      </c>
      <c r="E139" s="9">
        <f>Source!CA116</f>
        <v>65</v>
      </c>
      <c r="F139" s="30"/>
      <c r="G139" s="27"/>
      <c r="H139" s="28">
        <f>SUM(U133:U144)</f>
        <v>80.08</v>
      </c>
      <c r="I139" s="31"/>
      <c r="J139" s="22">
        <f>Source!AU116</f>
        <v>65</v>
      </c>
      <c r="K139" s="28">
        <f>SUM(V133:V144)</f>
        <v>2987.76</v>
      </c>
      <c r="L139" s="29"/>
    </row>
    <row r="140" spans="1:26" ht="14.25" x14ac:dyDescent="0.2">
      <c r="A140" s="24"/>
      <c r="B140" s="25"/>
      <c r="C140" s="22" t="s">
        <v>667</v>
      </c>
      <c r="D140" s="26" t="s">
        <v>668</v>
      </c>
      <c r="E140" s="9">
        <f>Source!AQ116</f>
        <v>16.29</v>
      </c>
      <c r="F140" s="28"/>
      <c r="G140" s="27" t="str">
        <f>Source!DI116</f>
        <v/>
      </c>
      <c r="H140" s="28"/>
      <c r="I140" s="27"/>
      <c r="J140" s="27"/>
      <c r="K140" s="28"/>
      <c r="L140" s="32">
        <f>Source!U116</f>
        <v>13.846499999999999</v>
      </c>
    </row>
    <row r="141" spans="1:26" ht="14.25" x14ac:dyDescent="0.2">
      <c r="A141" s="71" t="s">
        <v>669</v>
      </c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</row>
    <row r="142" spans="1:26" ht="28.5" x14ac:dyDescent="0.2">
      <c r="A142" s="33"/>
      <c r="B142" s="33" t="str">
        <f>SmtRes!I189</f>
        <v>101-1481</v>
      </c>
      <c r="C142" s="33" t="str">
        <f>SmtRes!K189</f>
        <v>Шурупы с полукруглой головкой 4x40 мм</v>
      </c>
      <c r="D142" s="35" t="str">
        <f>SmtRes!P189</f>
        <v>т</v>
      </c>
      <c r="E142" s="34">
        <f>SmtRes!Y189*Source!I116</f>
        <v>0</v>
      </c>
      <c r="F142" s="36">
        <f>SmtRes!AE189</f>
        <v>12430</v>
      </c>
      <c r="G142" s="35"/>
      <c r="H142" s="36">
        <f>SmtRes!AE189*SmtRes!Y189*Source!I116</f>
        <v>0</v>
      </c>
      <c r="I142" s="35"/>
      <c r="J142" s="35"/>
      <c r="K142" s="36">
        <f>SmtRes!AA189*SmtRes!Y189*Source!I116</f>
        <v>0</v>
      </c>
      <c r="L142" s="36"/>
    </row>
    <row r="143" spans="1:26" ht="28.5" x14ac:dyDescent="0.2">
      <c r="A143" s="33"/>
      <c r="B143" s="33" t="str">
        <f>SmtRes!I190</f>
        <v>101-2202</v>
      </c>
      <c r="C143" s="33" t="str">
        <f>SmtRes!K190</f>
        <v>Дюбели распорные полиэтиленовые 6х40 мм</v>
      </c>
      <c r="D143" s="35" t="str">
        <f>SmtRes!P190</f>
        <v>10 шт.</v>
      </c>
      <c r="E143" s="34">
        <f>SmtRes!Y190*Source!I116</f>
        <v>0</v>
      </c>
      <c r="F143" s="36">
        <f>SmtRes!AE190</f>
        <v>1.8</v>
      </c>
      <c r="G143" s="35"/>
      <c r="H143" s="36">
        <f>SmtRes!AE190*SmtRes!Y190*Source!I116</f>
        <v>0</v>
      </c>
      <c r="I143" s="35"/>
      <c r="J143" s="35"/>
      <c r="K143" s="36">
        <f>SmtRes!AA190*SmtRes!Y190*Source!I116</f>
        <v>0</v>
      </c>
      <c r="L143" s="36"/>
    </row>
    <row r="144" spans="1:26" ht="28.5" x14ac:dyDescent="0.2">
      <c r="A144" s="39"/>
      <c r="B144" s="39" t="str">
        <f>SmtRes!I191</f>
        <v>999-9950</v>
      </c>
      <c r="C144" s="39" t="str">
        <f>SmtRes!K191</f>
        <v>Вспомогательные ненормируемые материалы (2% от ОЗП)</v>
      </c>
      <c r="D144" s="40" t="str">
        <f>SmtRes!P191</f>
        <v>РУБ</v>
      </c>
      <c r="E144" s="41">
        <f>SmtRes!Y191*Source!I116</f>
        <v>0</v>
      </c>
      <c r="F144" s="42">
        <f>SmtRes!AE191</f>
        <v>1</v>
      </c>
      <c r="G144" s="40"/>
      <c r="H144" s="42">
        <f>SmtRes!AE191*SmtRes!Y191*Source!I116</f>
        <v>0</v>
      </c>
      <c r="I144" s="40"/>
      <c r="J144" s="40"/>
      <c r="K144" s="42">
        <f>SmtRes!AA191*SmtRes!Y191*Source!I116</f>
        <v>0</v>
      </c>
      <c r="L144" s="42"/>
    </row>
    <row r="145" spans="1:26" ht="15" x14ac:dyDescent="0.25">
      <c r="G145" s="87">
        <f>ROUND(Source!AC116*Source!I116, 2)+ROUND(Source!AF116*Source!I116, 2)+ROUND(Source!AD116*Source!I116, 2)+SUM(H138:H139)</f>
        <v>342.46000000000004</v>
      </c>
      <c r="H145" s="87"/>
      <c r="J145" s="87">
        <f>Source!O116+SUM(K138:K139)</f>
        <v>12139.36</v>
      </c>
      <c r="K145" s="87"/>
      <c r="L145" s="38">
        <f>Source!U116</f>
        <v>13.846499999999999</v>
      </c>
      <c r="O145" s="37">
        <f>G145</f>
        <v>342.46000000000004</v>
      </c>
      <c r="P145" s="37">
        <f>J145</f>
        <v>12139.36</v>
      </c>
      <c r="Q145" s="37">
        <f>L145</f>
        <v>13.846499999999999</v>
      </c>
      <c r="W145">
        <f>IF(Source!BI116&lt;=1,G145, 0)</f>
        <v>0</v>
      </c>
      <c r="X145">
        <f>IF(Source!BI116=2,G145, 0)</f>
        <v>342.46000000000004</v>
      </c>
      <c r="Y145">
        <f>IF(Source!BI116=3,G145, 0)</f>
        <v>0</v>
      </c>
      <c r="Z145">
        <f>IF(Source!BI116=4,G145, 0)</f>
        <v>0</v>
      </c>
    </row>
    <row r="146" spans="1:26" ht="57" x14ac:dyDescent="0.2">
      <c r="A146" s="24" t="str">
        <f>Source!E117</f>
        <v>85</v>
      </c>
      <c r="B146" s="25" t="str">
        <f>Source!F117</f>
        <v/>
      </c>
      <c r="C146" s="22" t="str">
        <f>Source!G117</f>
        <v>Кабель-канал со стандартной крышкой из негорючего ПВХ-  пластиката, имеющий сертификат пожарной безопасности ТМС 60х40</v>
      </c>
      <c r="D146" s="26" t="str">
        <f>Source!DW117</f>
        <v>м</v>
      </c>
      <c r="E146" s="9">
        <f>Source!I117</f>
        <v>85</v>
      </c>
      <c r="F146" s="28">
        <f>IF(Source!AK117&lt;&gt; 0, Source!AK117,Source!AL117 + Source!AM117 + Source!AO117)</f>
        <v>360</v>
      </c>
      <c r="G146" s="27"/>
      <c r="H146" s="28"/>
      <c r="I146" s="27" t="str">
        <f>Source!BO117</f>
        <v/>
      </c>
      <c r="J146" s="27"/>
      <c r="K146" s="28"/>
      <c r="L146" s="29"/>
      <c r="S146">
        <f>ROUND((Source!FX117/100)*((ROUND(Source!AF117*Source!I117, 2)+ROUND(Source!AE117*Source!I117, 2))), 2)</f>
        <v>0</v>
      </c>
      <c r="T146">
        <f>Source!X117</f>
        <v>0</v>
      </c>
      <c r="U146">
        <f>ROUND((Source!FY117/100)*((ROUND(Source!AF117*Source!I117, 2)+ROUND(Source!AE117*Source!I117, 2))), 2)</f>
        <v>0</v>
      </c>
      <c r="V146">
        <f>Source!Y117</f>
        <v>0</v>
      </c>
    </row>
    <row r="147" spans="1:26" ht="14.25" x14ac:dyDescent="0.2">
      <c r="A147" s="43"/>
      <c r="B147" s="44"/>
      <c r="C147" s="45" t="s">
        <v>671</v>
      </c>
      <c r="D147" s="46"/>
      <c r="E147" s="47"/>
      <c r="F147" s="48">
        <f>Source!AL117</f>
        <v>360</v>
      </c>
      <c r="G147" s="49" t="str">
        <f>Source!DD117</f>
        <v/>
      </c>
      <c r="H147" s="48">
        <f>ROUND(Source!AC117*Source!I117, 2)</f>
        <v>30600</v>
      </c>
      <c r="I147" s="49"/>
      <c r="J147" s="49">
        <f>IF(Source!BC117&lt;&gt; 0, Source!BC117, 1)</f>
        <v>1</v>
      </c>
      <c r="K147" s="48">
        <f>Source!P117</f>
        <v>30600</v>
      </c>
      <c r="L147" s="50"/>
    </row>
    <row r="148" spans="1:26" ht="15" x14ac:dyDescent="0.25">
      <c r="G148" s="87">
        <f>ROUND(Source!AC117*Source!I117, 2)+ROUND(Source!AF117*Source!I117, 2)+ROUND(Source!AD117*Source!I117, 2)</f>
        <v>30600</v>
      </c>
      <c r="H148" s="87"/>
      <c r="J148" s="87">
        <f>Source!O117</f>
        <v>30600</v>
      </c>
      <c r="K148" s="87"/>
      <c r="L148" s="38">
        <f>Source!U117</f>
        <v>0</v>
      </c>
      <c r="O148" s="37">
        <f>G148</f>
        <v>30600</v>
      </c>
      <c r="P148" s="37">
        <f>J148</f>
        <v>30600</v>
      </c>
      <c r="Q148" s="37">
        <f>L148</f>
        <v>0</v>
      </c>
      <c r="W148">
        <f>IF(Source!BI117&lt;=1,G148, 0)</f>
        <v>30600</v>
      </c>
      <c r="X148">
        <f>IF(Source!BI117=2,G148, 0)</f>
        <v>0</v>
      </c>
      <c r="Y148">
        <f>IF(Source!BI117=3,G148, 0)</f>
        <v>0</v>
      </c>
      <c r="Z148">
        <f>IF(Source!BI117=4,G148, 0)</f>
        <v>0</v>
      </c>
    </row>
    <row r="149" spans="1:26" ht="14.25" x14ac:dyDescent="0.2">
      <c r="A149" s="24" t="str">
        <f>Source!E118</f>
        <v>86</v>
      </c>
      <c r="B149" s="25" t="str">
        <f>Source!F118</f>
        <v/>
      </c>
      <c r="C149" s="22" t="str">
        <f>Source!G118</f>
        <v>Хомут(FR ПР-25)</v>
      </c>
      <c r="D149" s="26" t="str">
        <f>Source!DW118</f>
        <v>ШТ</v>
      </c>
      <c r="E149" s="9">
        <f>Source!I118</f>
        <v>80</v>
      </c>
      <c r="F149" s="28">
        <f>IF(Source!AK118&lt;&gt; 0, Source!AK118,Source!AL118 + Source!AM118 + Source!AO118)</f>
        <v>13.8</v>
      </c>
      <c r="G149" s="27"/>
      <c r="H149" s="28"/>
      <c r="I149" s="27" t="str">
        <f>Source!BO118</f>
        <v/>
      </c>
      <c r="J149" s="27"/>
      <c r="K149" s="28"/>
      <c r="L149" s="29"/>
      <c r="S149">
        <f>ROUND((Source!FX118/100)*((ROUND(Source!AF118*Source!I118, 2)+ROUND(Source!AE118*Source!I118, 2))), 2)</f>
        <v>0</v>
      </c>
      <c r="T149">
        <f>Source!X118</f>
        <v>0</v>
      </c>
      <c r="U149">
        <f>ROUND((Source!FY118/100)*((ROUND(Source!AF118*Source!I118, 2)+ROUND(Source!AE118*Source!I118, 2))), 2)</f>
        <v>0</v>
      </c>
      <c r="V149">
        <f>Source!Y118</f>
        <v>0</v>
      </c>
    </row>
    <row r="150" spans="1:26" ht="14.25" x14ac:dyDescent="0.2">
      <c r="A150" s="43"/>
      <c r="B150" s="44"/>
      <c r="C150" s="45" t="s">
        <v>671</v>
      </c>
      <c r="D150" s="46"/>
      <c r="E150" s="47"/>
      <c r="F150" s="48">
        <f>Source!AL118</f>
        <v>13.8</v>
      </c>
      <c r="G150" s="49" t="str">
        <f>Source!DD118</f>
        <v/>
      </c>
      <c r="H150" s="48">
        <f>ROUND(Source!AC118*Source!I118, 2)</f>
        <v>1104</v>
      </c>
      <c r="I150" s="49"/>
      <c r="J150" s="49">
        <f>IF(Source!BC118&lt;&gt; 0, Source!BC118, 1)</f>
        <v>1</v>
      </c>
      <c r="K150" s="48">
        <f>Source!P118</f>
        <v>1104</v>
      </c>
      <c r="L150" s="50"/>
    </row>
    <row r="151" spans="1:26" ht="15" x14ac:dyDescent="0.25">
      <c r="G151" s="87">
        <f>ROUND(Source!AC118*Source!I118, 2)+ROUND(Source!AF118*Source!I118, 2)+ROUND(Source!AD118*Source!I118, 2)</f>
        <v>1104</v>
      </c>
      <c r="H151" s="87"/>
      <c r="J151" s="87">
        <f>Source!O118</f>
        <v>1104</v>
      </c>
      <c r="K151" s="87"/>
      <c r="L151" s="38">
        <f>Source!U118</f>
        <v>0</v>
      </c>
      <c r="O151" s="37">
        <f>G151</f>
        <v>1104</v>
      </c>
      <c r="P151" s="37">
        <f>J151</f>
        <v>1104</v>
      </c>
      <c r="Q151" s="37">
        <f>L151</f>
        <v>0</v>
      </c>
      <c r="W151">
        <f>IF(Source!BI118&lt;=1,G151, 0)</f>
        <v>1104</v>
      </c>
      <c r="X151">
        <f>IF(Source!BI118=2,G151, 0)</f>
        <v>0</v>
      </c>
      <c r="Y151">
        <f>IF(Source!BI118=3,G151, 0)</f>
        <v>0</v>
      </c>
      <c r="Z151">
        <f>IF(Source!BI118=4,G151, 0)</f>
        <v>0</v>
      </c>
    </row>
    <row r="152" spans="1:26" ht="57" x14ac:dyDescent="0.2">
      <c r="A152" s="24" t="str">
        <f>Source!E119</f>
        <v>87</v>
      </c>
      <c r="B152" s="25" t="str">
        <f>Source!F119</f>
        <v>м08-02-409-1</v>
      </c>
      <c r="C152" s="22" t="str">
        <f>Source!G119</f>
        <v>Труба винипластовая по установленным конструкциям, по стенам и колоннам с креплением скобами, диаметр до 25 мм</v>
      </c>
      <c r="D152" s="26" t="str">
        <f>Source!DW119</f>
        <v>100 м</v>
      </c>
      <c r="E152" s="9">
        <f>Source!I119</f>
        <v>6</v>
      </c>
      <c r="F152" s="28">
        <f>IF(Source!AK119&lt;&gt; 0, Source!AK119,Source!AL119 + Source!AM119 + Source!AO119)</f>
        <v>233.91</v>
      </c>
      <c r="G152" s="27"/>
      <c r="H152" s="28"/>
      <c r="I152" s="27" t="str">
        <f>Source!BO119</f>
        <v>м08-02-409-1</v>
      </c>
      <c r="J152" s="27"/>
      <c r="K152" s="28"/>
      <c r="L152" s="29"/>
      <c r="S152">
        <f>ROUND((Source!FX119/100)*((ROUND(Source!AF119*Source!I119, 2)+ROUND(Source!AE119*Source!I119, 2))), 2)</f>
        <v>960.17</v>
      </c>
      <c r="T152">
        <f>Source!X119</f>
        <v>35823.760000000002</v>
      </c>
      <c r="U152">
        <f>ROUND((Source!FY119/100)*((ROUND(Source!AF119*Source!I119, 2)+ROUND(Source!AE119*Source!I119, 2))), 2)</f>
        <v>656.96</v>
      </c>
      <c r="V152">
        <f>Source!Y119</f>
        <v>24510.99</v>
      </c>
    </row>
    <row r="153" spans="1:26" x14ac:dyDescent="0.2">
      <c r="C153" s="51" t="str">
        <f>"Объем: "&amp;Source!I119&amp;"=600/"&amp;"100"</f>
        <v>Объем: 6=600/100</v>
      </c>
    </row>
    <row r="154" spans="1:26" ht="14.25" x14ac:dyDescent="0.2">
      <c r="A154" s="24"/>
      <c r="B154" s="25"/>
      <c r="C154" s="22" t="s">
        <v>663</v>
      </c>
      <c r="D154" s="26"/>
      <c r="E154" s="9"/>
      <c r="F154" s="28">
        <f>Source!AO119</f>
        <v>167.36</v>
      </c>
      <c r="G154" s="27" t="str">
        <f>Source!DG119</f>
        <v/>
      </c>
      <c r="H154" s="28">
        <f>ROUND(Source!AF119*Source!I119, 2)</f>
        <v>1004.16</v>
      </c>
      <c r="I154" s="27"/>
      <c r="J154" s="27">
        <f>IF(Source!BA119&lt;&gt; 0, Source!BA119, 1)</f>
        <v>37.31</v>
      </c>
      <c r="K154" s="28">
        <f>Source!S119</f>
        <v>37465.21</v>
      </c>
      <c r="L154" s="29"/>
      <c r="R154">
        <f>H154</f>
        <v>1004.16</v>
      </c>
    </row>
    <row r="155" spans="1:26" ht="14.25" x14ac:dyDescent="0.2">
      <c r="A155" s="24"/>
      <c r="B155" s="25"/>
      <c r="C155" s="22" t="s">
        <v>302</v>
      </c>
      <c r="D155" s="26"/>
      <c r="E155" s="9"/>
      <c r="F155" s="28">
        <f>Source!AM119</f>
        <v>45.82</v>
      </c>
      <c r="G155" s="27" t="str">
        <f>Source!DE119</f>
        <v/>
      </c>
      <c r="H155" s="28">
        <f>ROUND(Source!AD119*Source!I119, 2)</f>
        <v>274.92</v>
      </c>
      <c r="I155" s="27"/>
      <c r="J155" s="27">
        <f>IF(Source!BB119&lt;&gt; 0, Source!BB119, 1)</f>
        <v>9.56</v>
      </c>
      <c r="K155" s="28">
        <f>Source!Q119</f>
        <v>2628.24</v>
      </c>
      <c r="L155" s="29"/>
    </row>
    <row r="156" spans="1:26" ht="14.25" x14ac:dyDescent="0.2">
      <c r="A156" s="24"/>
      <c r="B156" s="25"/>
      <c r="C156" s="22" t="s">
        <v>670</v>
      </c>
      <c r="D156" s="26"/>
      <c r="E156" s="9"/>
      <c r="F156" s="28">
        <f>Source!AN119</f>
        <v>1.0900000000000001</v>
      </c>
      <c r="G156" s="27" t="str">
        <f>Source!DF119</f>
        <v/>
      </c>
      <c r="H156" s="28">
        <f>ROUND(Source!AE119*Source!I119, 2)</f>
        <v>6.54</v>
      </c>
      <c r="I156" s="27"/>
      <c r="J156" s="27">
        <f>IF(Source!BS119&lt;&gt; 0, Source!BS119, 1)</f>
        <v>37.31</v>
      </c>
      <c r="K156" s="28">
        <f>Source!R119</f>
        <v>244.01</v>
      </c>
      <c r="L156" s="29"/>
      <c r="R156">
        <f>H156</f>
        <v>6.54</v>
      </c>
    </row>
    <row r="157" spans="1:26" ht="14.25" x14ac:dyDescent="0.2">
      <c r="A157" s="24"/>
      <c r="B157" s="25"/>
      <c r="C157" s="22" t="s">
        <v>664</v>
      </c>
      <c r="D157" s="26" t="s">
        <v>665</v>
      </c>
      <c r="E157" s="9">
        <f>Source!BZ119</f>
        <v>95</v>
      </c>
      <c r="F157" s="30"/>
      <c r="G157" s="27"/>
      <c r="H157" s="28">
        <f>SUM(S152:S163)</f>
        <v>960.17</v>
      </c>
      <c r="I157" s="31"/>
      <c r="J157" s="22">
        <f>Source!AT119</f>
        <v>95</v>
      </c>
      <c r="K157" s="28">
        <f>SUM(T152:T163)</f>
        <v>35823.760000000002</v>
      </c>
      <c r="L157" s="29"/>
    </row>
    <row r="158" spans="1:26" ht="14.25" x14ac:dyDescent="0.2">
      <c r="A158" s="24"/>
      <c r="B158" s="25"/>
      <c r="C158" s="22" t="s">
        <v>666</v>
      </c>
      <c r="D158" s="26" t="s">
        <v>665</v>
      </c>
      <c r="E158" s="9">
        <f>Source!CA119</f>
        <v>65</v>
      </c>
      <c r="F158" s="30"/>
      <c r="G158" s="27"/>
      <c r="H158" s="28">
        <f>SUM(U152:U163)</f>
        <v>656.96</v>
      </c>
      <c r="I158" s="31"/>
      <c r="J158" s="22">
        <f>Source!AU119</f>
        <v>65</v>
      </c>
      <c r="K158" s="28">
        <f>SUM(V152:V163)</f>
        <v>24510.99</v>
      </c>
      <c r="L158" s="29"/>
    </row>
    <row r="159" spans="1:26" ht="14.25" x14ac:dyDescent="0.2">
      <c r="A159" s="24"/>
      <c r="B159" s="25"/>
      <c r="C159" s="22" t="s">
        <v>667</v>
      </c>
      <c r="D159" s="26" t="s">
        <v>668</v>
      </c>
      <c r="E159" s="9">
        <f>Source!AQ119</f>
        <v>19.04</v>
      </c>
      <c r="F159" s="28"/>
      <c r="G159" s="27" t="str">
        <f>Source!DI119</f>
        <v/>
      </c>
      <c r="H159" s="28"/>
      <c r="I159" s="27"/>
      <c r="J159" s="27"/>
      <c r="K159" s="28"/>
      <c r="L159" s="32">
        <f>Source!U119</f>
        <v>114.24</v>
      </c>
    </row>
    <row r="160" spans="1:26" ht="14.25" x14ac:dyDescent="0.2">
      <c r="A160" s="71" t="s">
        <v>669</v>
      </c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</row>
    <row r="161" spans="1:26" ht="14.25" x14ac:dyDescent="0.2">
      <c r="A161" s="33"/>
      <c r="B161" s="33" t="str">
        <f>SmtRes!I198</f>
        <v>101-1924</v>
      </c>
      <c r="C161" s="33" t="str">
        <f>SmtRes!K198</f>
        <v>Электроды диаметром 4 мм Э42А</v>
      </c>
      <c r="D161" s="35" t="str">
        <f>SmtRes!P198</f>
        <v>кг</v>
      </c>
      <c r="E161" s="34">
        <f>SmtRes!Y198*Source!I119</f>
        <v>0</v>
      </c>
      <c r="F161" s="36">
        <f>SmtRes!AE198</f>
        <v>12.65</v>
      </c>
      <c r="G161" s="35"/>
      <c r="H161" s="36">
        <f>SmtRes!AE198*SmtRes!Y198*Source!I119</f>
        <v>0</v>
      </c>
      <c r="I161" s="35"/>
      <c r="J161" s="35"/>
      <c r="K161" s="36">
        <f>SmtRes!AA198*SmtRes!Y198*Source!I119</f>
        <v>0</v>
      </c>
      <c r="L161" s="36"/>
    </row>
    <row r="162" spans="1:26" ht="14.25" x14ac:dyDescent="0.2">
      <c r="A162" s="33"/>
      <c r="B162" s="33" t="str">
        <f>SmtRes!I199</f>
        <v>113-8040</v>
      </c>
      <c r="C162" s="33" t="str">
        <f>SmtRes!K199</f>
        <v>Клей БМК-5к</v>
      </c>
      <c r="D162" s="35" t="str">
        <f>SmtRes!P199</f>
        <v>кг</v>
      </c>
      <c r="E162" s="34">
        <f>SmtRes!Y199*Source!I119</f>
        <v>0</v>
      </c>
      <c r="F162" s="36">
        <f>SmtRes!AE199</f>
        <v>26.18</v>
      </c>
      <c r="G162" s="35"/>
      <c r="H162" s="36">
        <f>SmtRes!AE199*SmtRes!Y199*Source!I119</f>
        <v>0</v>
      </c>
      <c r="I162" s="35"/>
      <c r="J162" s="35"/>
      <c r="K162" s="36">
        <f>SmtRes!AA199*SmtRes!Y199*Source!I119</f>
        <v>0</v>
      </c>
      <c r="L162" s="36"/>
    </row>
    <row r="163" spans="1:26" ht="28.5" x14ac:dyDescent="0.2">
      <c r="A163" s="39"/>
      <c r="B163" s="39" t="str">
        <f>SmtRes!I200</f>
        <v>999-9950</v>
      </c>
      <c r="C163" s="39" t="str">
        <f>SmtRes!K200</f>
        <v>Вспомогательные ненормируемые материалы (2% от ОЗП)</v>
      </c>
      <c r="D163" s="40" t="str">
        <f>SmtRes!P200</f>
        <v>РУБ</v>
      </c>
      <c r="E163" s="41">
        <f>SmtRes!Y200*Source!I119</f>
        <v>0</v>
      </c>
      <c r="F163" s="42">
        <f>SmtRes!AE200</f>
        <v>1</v>
      </c>
      <c r="G163" s="40"/>
      <c r="H163" s="42">
        <f>SmtRes!AE200*SmtRes!Y200*Source!I119</f>
        <v>0</v>
      </c>
      <c r="I163" s="40"/>
      <c r="J163" s="40"/>
      <c r="K163" s="42">
        <f>SmtRes!AA200*SmtRes!Y200*Source!I119</f>
        <v>0</v>
      </c>
      <c r="L163" s="42"/>
    </row>
    <row r="164" spans="1:26" ht="15" x14ac:dyDescent="0.25">
      <c r="G164" s="87">
        <f>ROUND(Source!AC119*Source!I119, 2)+ROUND(Source!AF119*Source!I119, 2)+ROUND(Source!AD119*Source!I119, 2)+SUM(H157:H158)</f>
        <v>2896.21</v>
      </c>
      <c r="H164" s="87"/>
      <c r="J164" s="87">
        <f>Source!O119+SUM(K157:K158)</f>
        <v>100428.2</v>
      </c>
      <c r="K164" s="87"/>
      <c r="L164" s="38">
        <f>Source!U119</f>
        <v>114.24</v>
      </c>
      <c r="O164" s="37">
        <f>G164</f>
        <v>2896.21</v>
      </c>
      <c r="P164" s="37">
        <f>J164</f>
        <v>100428.2</v>
      </c>
      <c r="Q164" s="37">
        <f>L164</f>
        <v>114.24</v>
      </c>
      <c r="W164">
        <f>IF(Source!BI119&lt;=1,G164, 0)</f>
        <v>0</v>
      </c>
      <c r="X164">
        <f>IF(Source!BI119=2,G164, 0)</f>
        <v>2896.21</v>
      </c>
      <c r="Y164">
        <f>IF(Source!BI119=3,G164, 0)</f>
        <v>0</v>
      </c>
      <c r="Z164">
        <f>IF(Source!BI119=4,G164, 0)</f>
        <v>0</v>
      </c>
    </row>
    <row r="165" spans="1:26" ht="42.75" x14ac:dyDescent="0.2">
      <c r="A165" s="24" t="str">
        <f>Source!E120</f>
        <v>88</v>
      </c>
      <c r="B165" s="25" t="str">
        <f>Source!F120</f>
        <v/>
      </c>
      <c r="C165" s="22" t="str">
        <f>Source!G120</f>
        <v>Труба гофрированная из самозатухающего ПВХ нг 350Н диам. 16мм</v>
      </c>
      <c r="D165" s="26" t="str">
        <f>Source!DW120</f>
        <v>м</v>
      </c>
      <c r="E165" s="9">
        <f>Source!I120</f>
        <v>270</v>
      </c>
      <c r="F165" s="28">
        <f>IF(Source!AK120&lt;&gt; 0, Source!AK120,Source!AL120 + Source!AM120 + Source!AO120)</f>
        <v>22</v>
      </c>
      <c r="G165" s="27"/>
      <c r="H165" s="28"/>
      <c r="I165" s="27" t="str">
        <f>Source!BO120</f>
        <v/>
      </c>
      <c r="J165" s="27"/>
      <c r="K165" s="28"/>
      <c r="L165" s="29"/>
      <c r="S165">
        <f>ROUND((Source!FX120/100)*((ROUND(Source!AF120*Source!I120, 2)+ROUND(Source!AE120*Source!I120, 2))), 2)</f>
        <v>0</v>
      </c>
      <c r="T165">
        <f>Source!X120</f>
        <v>0</v>
      </c>
      <c r="U165">
        <f>ROUND((Source!FY120/100)*((ROUND(Source!AF120*Source!I120, 2)+ROUND(Source!AE120*Source!I120, 2))), 2)</f>
        <v>0</v>
      </c>
      <c r="V165">
        <f>Source!Y120</f>
        <v>0</v>
      </c>
    </row>
    <row r="166" spans="1:26" ht="14.25" x14ac:dyDescent="0.2">
      <c r="A166" s="43"/>
      <c r="B166" s="44"/>
      <c r="C166" s="45" t="s">
        <v>671</v>
      </c>
      <c r="D166" s="46"/>
      <c r="E166" s="47"/>
      <c r="F166" s="48">
        <f>Source!AL120</f>
        <v>22</v>
      </c>
      <c r="G166" s="49" t="str">
        <f>Source!DD120</f>
        <v/>
      </c>
      <c r="H166" s="48">
        <f>ROUND(Source!AC120*Source!I120, 2)</f>
        <v>5940</v>
      </c>
      <c r="I166" s="49"/>
      <c r="J166" s="49">
        <f>IF(Source!BC120&lt;&gt; 0, Source!BC120, 1)</f>
        <v>1</v>
      </c>
      <c r="K166" s="48">
        <f>Source!P120</f>
        <v>5940</v>
      </c>
      <c r="L166" s="50"/>
    </row>
    <row r="167" spans="1:26" ht="15" x14ac:dyDescent="0.25">
      <c r="G167" s="87">
        <f>ROUND(Source!AC120*Source!I120, 2)+ROUND(Source!AF120*Source!I120, 2)+ROUND(Source!AD120*Source!I120, 2)</f>
        <v>5940</v>
      </c>
      <c r="H167" s="87"/>
      <c r="J167" s="87">
        <f>Source!O120</f>
        <v>5940</v>
      </c>
      <c r="K167" s="87"/>
      <c r="L167" s="38">
        <f>Source!U120</f>
        <v>0</v>
      </c>
      <c r="O167" s="37">
        <f>G167</f>
        <v>5940</v>
      </c>
      <c r="P167" s="37">
        <f>J167</f>
        <v>5940</v>
      </c>
      <c r="Q167" s="37">
        <f>L167</f>
        <v>0</v>
      </c>
      <c r="W167">
        <f>IF(Source!BI120&lt;=1,G167, 0)</f>
        <v>5940</v>
      </c>
      <c r="X167">
        <f>IF(Source!BI120=2,G167, 0)</f>
        <v>0</v>
      </c>
      <c r="Y167">
        <f>IF(Source!BI120=3,G167, 0)</f>
        <v>0</v>
      </c>
      <c r="Z167">
        <f>IF(Source!BI120=4,G167, 0)</f>
        <v>0</v>
      </c>
    </row>
    <row r="168" spans="1:26" ht="28.5" x14ac:dyDescent="0.2">
      <c r="A168" s="24" t="str">
        <f>Source!E121</f>
        <v>89</v>
      </c>
      <c r="B168" s="25" t="str">
        <f>Source!F121</f>
        <v/>
      </c>
      <c r="C168" s="22" t="str">
        <f>Source!G121</f>
        <v>Труба гофрированная из ПНД диам. 20мм</v>
      </c>
      <c r="D168" s="26" t="str">
        <f>Source!DW121</f>
        <v>м</v>
      </c>
      <c r="E168" s="9">
        <f>Source!I121</f>
        <v>300</v>
      </c>
      <c r="F168" s="28">
        <f>IF(Source!AK121&lt;&gt; 0, Source!AK121,Source!AL121 + Source!AM121 + Source!AO121)</f>
        <v>24</v>
      </c>
      <c r="G168" s="27"/>
      <c r="H168" s="28"/>
      <c r="I168" s="27" t="str">
        <f>Source!BO121</f>
        <v/>
      </c>
      <c r="J168" s="27"/>
      <c r="K168" s="28"/>
      <c r="L168" s="29"/>
      <c r="S168">
        <f>ROUND((Source!FX121/100)*((ROUND(Source!AF121*Source!I121, 2)+ROUND(Source!AE121*Source!I121, 2))), 2)</f>
        <v>0</v>
      </c>
      <c r="T168">
        <f>Source!X121</f>
        <v>0</v>
      </c>
      <c r="U168">
        <f>ROUND((Source!FY121/100)*((ROUND(Source!AF121*Source!I121, 2)+ROUND(Source!AE121*Source!I121, 2))), 2)</f>
        <v>0</v>
      </c>
      <c r="V168">
        <f>Source!Y121</f>
        <v>0</v>
      </c>
    </row>
    <row r="169" spans="1:26" ht="14.25" x14ac:dyDescent="0.2">
      <c r="A169" s="43"/>
      <c r="B169" s="44"/>
      <c r="C169" s="45" t="s">
        <v>671</v>
      </c>
      <c r="D169" s="46"/>
      <c r="E169" s="47"/>
      <c r="F169" s="48">
        <f>Source!AL121</f>
        <v>24</v>
      </c>
      <c r="G169" s="49" t="str">
        <f>Source!DD121</f>
        <v/>
      </c>
      <c r="H169" s="48">
        <f>ROUND(Source!AC121*Source!I121, 2)</f>
        <v>7200</v>
      </c>
      <c r="I169" s="49"/>
      <c r="J169" s="49">
        <f>IF(Source!BC121&lt;&gt; 0, Source!BC121, 1)</f>
        <v>1</v>
      </c>
      <c r="K169" s="48">
        <f>Source!P121</f>
        <v>7200</v>
      </c>
      <c r="L169" s="50"/>
    </row>
    <row r="170" spans="1:26" ht="15" x14ac:dyDescent="0.25">
      <c r="G170" s="87">
        <f>ROUND(Source!AC121*Source!I121, 2)+ROUND(Source!AF121*Source!I121, 2)+ROUND(Source!AD121*Source!I121, 2)</f>
        <v>7200</v>
      </c>
      <c r="H170" s="87"/>
      <c r="J170" s="87">
        <f>Source!O121</f>
        <v>7200</v>
      </c>
      <c r="K170" s="87"/>
      <c r="L170" s="38">
        <f>Source!U121</f>
        <v>0</v>
      </c>
      <c r="O170" s="37">
        <f>G170</f>
        <v>7200</v>
      </c>
      <c r="P170" s="37">
        <f>J170</f>
        <v>7200</v>
      </c>
      <c r="Q170" s="37">
        <f>L170</f>
        <v>0</v>
      </c>
      <c r="W170">
        <f>IF(Source!BI121&lt;=1,G170, 0)</f>
        <v>7200</v>
      </c>
      <c r="X170">
        <f>IF(Source!BI121=2,G170, 0)</f>
        <v>0</v>
      </c>
      <c r="Y170">
        <f>IF(Source!BI121=3,G170, 0)</f>
        <v>0</v>
      </c>
      <c r="Z170">
        <f>IF(Source!BI121=4,G170, 0)</f>
        <v>0</v>
      </c>
    </row>
    <row r="171" spans="1:26" ht="28.5" x14ac:dyDescent="0.2">
      <c r="A171" s="24" t="str">
        <f>Source!E122</f>
        <v>90</v>
      </c>
      <c r="B171" s="25" t="str">
        <f>Source!F122</f>
        <v>м08-02-365-2</v>
      </c>
      <c r="C171" s="22" t="str">
        <f>Source!G122</f>
        <v>Растяжка поперечная с двойным креплением к стене</v>
      </c>
      <c r="D171" s="26" t="str">
        <f>Source!DW122</f>
        <v>1  ШТ.</v>
      </c>
      <c r="E171" s="9">
        <f>Source!I122</f>
        <v>3</v>
      </c>
      <c r="F171" s="28">
        <f>IF(Source!AK122&lt;&gt; 0, Source!AK122,Source!AL122 + Source!AM122 + Source!AO122)</f>
        <v>249.57</v>
      </c>
      <c r="G171" s="27"/>
      <c r="H171" s="28"/>
      <c r="I171" s="27" t="str">
        <f>Source!BO122</f>
        <v>м08-02-365-2</v>
      </c>
      <c r="J171" s="27"/>
      <c r="K171" s="28"/>
      <c r="L171" s="29"/>
      <c r="S171">
        <f>ROUND((Source!FX122/100)*((ROUND(Source!AF122*Source!I122, 2)+ROUND(Source!AE122*Source!I122, 2))), 2)</f>
        <v>145.58000000000001</v>
      </c>
      <c r="T171">
        <f>Source!X122</f>
        <v>5431.52</v>
      </c>
      <c r="U171">
        <f>ROUND((Source!FY122/100)*((ROUND(Source!AF122*Source!I122, 2)+ROUND(Source!AE122*Source!I122, 2))), 2)</f>
        <v>99.61</v>
      </c>
      <c r="V171">
        <f>Source!Y122</f>
        <v>3716.3</v>
      </c>
    </row>
    <row r="172" spans="1:26" ht="14.25" x14ac:dyDescent="0.2">
      <c r="A172" s="24"/>
      <c r="B172" s="25"/>
      <c r="C172" s="22" t="s">
        <v>663</v>
      </c>
      <c r="D172" s="26"/>
      <c r="E172" s="9"/>
      <c r="F172" s="28">
        <f>Source!AO122</f>
        <v>34.5</v>
      </c>
      <c r="G172" s="27" t="str">
        <f>Source!DG122</f>
        <v/>
      </c>
      <c r="H172" s="28">
        <f>ROUND(Source!AF122*Source!I122, 2)</f>
        <v>103.5</v>
      </c>
      <c r="I172" s="27"/>
      <c r="J172" s="27">
        <f>IF(Source!BA122&lt;&gt; 0, Source!BA122, 1)</f>
        <v>37.31</v>
      </c>
      <c r="K172" s="28">
        <f>Source!S122</f>
        <v>3861.59</v>
      </c>
      <c r="L172" s="29"/>
      <c r="R172">
        <f>H172</f>
        <v>103.5</v>
      </c>
    </row>
    <row r="173" spans="1:26" ht="14.25" x14ac:dyDescent="0.2">
      <c r="A173" s="24"/>
      <c r="B173" s="25"/>
      <c r="C173" s="22" t="s">
        <v>302</v>
      </c>
      <c r="D173" s="26"/>
      <c r="E173" s="9"/>
      <c r="F173" s="28">
        <f>Source!AM122</f>
        <v>214.38</v>
      </c>
      <c r="G173" s="27" t="str">
        <f>Source!DE122</f>
        <v/>
      </c>
      <c r="H173" s="28">
        <f>ROUND(Source!AD122*Source!I122, 2)</f>
        <v>643.14</v>
      </c>
      <c r="I173" s="27"/>
      <c r="J173" s="27">
        <f>IF(Source!BB122&lt;&gt; 0, Source!BB122, 1)</f>
        <v>13.77</v>
      </c>
      <c r="K173" s="28">
        <f>Source!Q122</f>
        <v>8856.0400000000009</v>
      </c>
      <c r="L173" s="29"/>
    </row>
    <row r="174" spans="1:26" ht="14.25" x14ac:dyDescent="0.2">
      <c r="A174" s="24"/>
      <c r="B174" s="25"/>
      <c r="C174" s="22" t="s">
        <v>670</v>
      </c>
      <c r="D174" s="26"/>
      <c r="E174" s="9"/>
      <c r="F174" s="28">
        <f>Source!AN122</f>
        <v>16.579999999999998</v>
      </c>
      <c r="G174" s="27" t="str">
        <f>Source!DF122</f>
        <v/>
      </c>
      <c r="H174" s="28">
        <f>ROUND(Source!AE122*Source!I122, 2)</f>
        <v>49.74</v>
      </c>
      <c r="I174" s="27"/>
      <c r="J174" s="27">
        <f>IF(Source!BS122&lt;&gt; 0, Source!BS122, 1)</f>
        <v>37.31</v>
      </c>
      <c r="K174" s="28">
        <f>Source!R122</f>
        <v>1855.8</v>
      </c>
      <c r="L174" s="29"/>
      <c r="R174">
        <f>H174</f>
        <v>49.74</v>
      </c>
    </row>
    <row r="175" spans="1:26" ht="14.25" x14ac:dyDescent="0.2">
      <c r="A175" s="24"/>
      <c r="B175" s="25"/>
      <c r="C175" s="22" t="s">
        <v>671</v>
      </c>
      <c r="D175" s="26"/>
      <c r="E175" s="9"/>
      <c r="F175" s="28">
        <f>Source!AL122</f>
        <v>0.69</v>
      </c>
      <c r="G175" s="27" t="str">
        <f>Source!DD122</f>
        <v/>
      </c>
      <c r="H175" s="28">
        <f>ROUND(Source!AC122*Source!I122, 2)</f>
        <v>2.0699999999999998</v>
      </c>
      <c r="I175" s="27"/>
      <c r="J175" s="27">
        <f>IF(Source!BC122&lt;&gt; 0, Source!BC122, 1)</f>
        <v>37.299999999999997</v>
      </c>
      <c r="K175" s="28">
        <f>Source!P122</f>
        <v>77.209999999999994</v>
      </c>
      <c r="L175" s="29"/>
    </row>
    <row r="176" spans="1:26" ht="14.25" x14ac:dyDescent="0.2">
      <c r="A176" s="24"/>
      <c r="B176" s="25"/>
      <c r="C176" s="22" t="s">
        <v>664</v>
      </c>
      <c r="D176" s="26" t="s">
        <v>665</v>
      </c>
      <c r="E176" s="9">
        <f>Source!BZ122</f>
        <v>95</v>
      </c>
      <c r="F176" s="30"/>
      <c r="G176" s="27"/>
      <c r="H176" s="28">
        <f>SUM(S171:S180)</f>
        <v>145.58000000000001</v>
      </c>
      <c r="I176" s="31"/>
      <c r="J176" s="22">
        <f>Source!AT122</f>
        <v>95</v>
      </c>
      <c r="K176" s="28">
        <f>SUM(T171:T180)</f>
        <v>5431.52</v>
      </c>
      <c r="L176" s="29"/>
    </row>
    <row r="177" spans="1:26" ht="14.25" x14ac:dyDescent="0.2">
      <c r="A177" s="24"/>
      <c r="B177" s="25"/>
      <c r="C177" s="22" t="s">
        <v>666</v>
      </c>
      <c r="D177" s="26" t="s">
        <v>665</v>
      </c>
      <c r="E177" s="9">
        <f>Source!CA122</f>
        <v>65</v>
      </c>
      <c r="F177" s="30"/>
      <c r="G177" s="27"/>
      <c r="H177" s="28">
        <f>SUM(U171:U180)</f>
        <v>99.61</v>
      </c>
      <c r="I177" s="31"/>
      <c r="J177" s="22">
        <f>Source!AU122</f>
        <v>65</v>
      </c>
      <c r="K177" s="28">
        <f>SUM(V171:V180)</f>
        <v>3716.3</v>
      </c>
      <c r="L177" s="29"/>
    </row>
    <row r="178" spans="1:26" ht="14.25" x14ac:dyDescent="0.2">
      <c r="A178" s="24"/>
      <c r="B178" s="25"/>
      <c r="C178" s="22" t="s">
        <v>667</v>
      </c>
      <c r="D178" s="26" t="s">
        <v>668</v>
      </c>
      <c r="E178" s="9">
        <f>Source!AQ122</f>
        <v>3.67</v>
      </c>
      <c r="F178" s="28"/>
      <c r="G178" s="27" t="str">
        <f>Source!DI122</f>
        <v/>
      </c>
      <c r="H178" s="28"/>
      <c r="I178" s="27"/>
      <c r="J178" s="27"/>
      <c r="K178" s="28"/>
      <c r="L178" s="32">
        <f>Source!U122</f>
        <v>11.01</v>
      </c>
    </row>
    <row r="179" spans="1:26" ht="14.25" x14ac:dyDescent="0.2">
      <c r="A179" s="71" t="s">
        <v>669</v>
      </c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</row>
    <row r="180" spans="1:26" ht="28.5" x14ac:dyDescent="0.2">
      <c r="A180" s="39"/>
      <c r="B180" s="39" t="str">
        <f>SmtRes!I206</f>
        <v>999-9950</v>
      </c>
      <c r="C180" s="39" t="str">
        <f>SmtRes!K206</f>
        <v>Вспомогательные ненормируемые материалы (2% от ОЗП)</v>
      </c>
      <c r="D180" s="40" t="str">
        <f>SmtRes!P206</f>
        <v>РУБ</v>
      </c>
      <c r="E180" s="41">
        <f>SmtRes!Y206*Source!I122</f>
        <v>2.0699999999999998</v>
      </c>
      <c r="F180" s="42">
        <f>SmtRes!AE206</f>
        <v>1</v>
      </c>
      <c r="G180" s="40"/>
      <c r="H180" s="42">
        <f>SmtRes!AE206*SmtRes!Y206*Source!I122</f>
        <v>2.0699999999999998</v>
      </c>
      <c r="I180" s="40"/>
      <c r="J180" s="40"/>
      <c r="K180" s="42">
        <f>SmtRes!AA206*SmtRes!Y206*Source!I122</f>
        <v>2.0699999999999998</v>
      </c>
      <c r="L180" s="42"/>
    </row>
    <row r="181" spans="1:26" ht="15" x14ac:dyDescent="0.25">
      <c r="G181" s="87">
        <f>ROUND(Source!AC122*Source!I122, 2)+ROUND(Source!AF122*Source!I122, 2)+ROUND(Source!AD122*Source!I122, 2)+SUM(H176:H177)</f>
        <v>993.90000000000009</v>
      </c>
      <c r="H181" s="87"/>
      <c r="J181" s="87">
        <f>Source!O122+SUM(K176:K177)</f>
        <v>21942.66</v>
      </c>
      <c r="K181" s="87"/>
      <c r="L181" s="38">
        <f>Source!U122</f>
        <v>11.01</v>
      </c>
      <c r="O181" s="37">
        <f>G181</f>
        <v>993.90000000000009</v>
      </c>
      <c r="P181" s="37">
        <f>J181</f>
        <v>21942.66</v>
      </c>
      <c r="Q181" s="37">
        <f>L181</f>
        <v>11.01</v>
      </c>
      <c r="W181">
        <f>IF(Source!BI122&lt;=1,G181, 0)</f>
        <v>0</v>
      </c>
      <c r="X181">
        <f>IF(Source!BI122=2,G181, 0)</f>
        <v>993.90000000000009</v>
      </c>
      <c r="Y181">
        <f>IF(Source!BI122=3,G181, 0)</f>
        <v>0</v>
      </c>
      <c r="Z181">
        <f>IF(Source!BI122=4,G181, 0)</f>
        <v>0</v>
      </c>
    </row>
    <row r="182" spans="1:26" ht="28.5" x14ac:dyDescent="0.2">
      <c r="A182" s="24" t="str">
        <f>Source!E123</f>
        <v>91</v>
      </c>
      <c r="B182" s="25" t="str">
        <f>Source!F123</f>
        <v>031002</v>
      </c>
      <c r="C182" s="22" t="str">
        <f>Source!G123</f>
        <v>Автогидроподъемники высотой подъема 18 м</v>
      </c>
      <c r="D182" s="26" t="str">
        <f>Source!DW123</f>
        <v>маш.-ч</v>
      </c>
      <c r="E182" s="9">
        <f>Source!I123</f>
        <v>5</v>
      </c>
      <c r="F182" s="28">
        <f>IF(Source!AK123&lt;&gt; 0, Source!AK123,Source!AL123 + Source!AM123 + Source!AO123)</f>
        <v>119.63</v>
      </c>
      <c r="G182" s="27"/>
      <c r="H182" s="28"/>
      <c r="I182" s="27" t="str">
        <f>Source!BO123</f>
        <v>031002</v>
      </c>
      <c r="J182" s="27"/>
      <c r="K182" s="28"/>
      <c r="L182" s="29"/>
      <c r="S182">
        <f>ROUND((Source!FX123/100)*((ROUND(Source!AF123*Source!I123, 2)+ROUND(Source!AE123*Source!I123, 2))), 2)</f>
        <v>0</v>
      </c>
      <c r="T182">
        <f>Source!X123</f>
        <v>0</v>
      </c>
      <c r="U182">
        <f>ROUND((Source!FY123/100)*((ROUND(Source!AF123*Source!I123, 2)+ROUND(Source!AE123*Source!I123, 2))), 2)</f>
        <v>0</v>
      </c>
      <c r="V182">
        <f>Source!Y123</f>
        <v>0</v>
      </c>
    </row>
    <row r="183" spans="1:26" ht="14.25" x14ac:dyDescent="0.2">
      <c r="A183" s="24"/>
      <c r="B183" s="25"/>
      <c r="C183" s="22" t="s">
        <v>302</v>
      </c>
      <c r="D183" s="26"/>
      <c r="E183" s="9"/>
      <c r="F183" s="28">
        <f>Source!AM123</f>
        <v>119.63</v>
      </c>
      <c r="G183" s="27" t="str">
        <f>Source!DE123</f>
        <v/>
      </c>
      <c r="H183" s="28">
        <f>ROUND(Source!AD123*Source!I123, 2)</f>
        <v>598.15</v>
      </c>
      <c r="I183" s="27"/>
      <c r="J183" s="27">
        <f>IF(Source!BB123&lt;&gt; 0, Source!BB123, 1)</f>
        <v>10.08</v>
      </c>
      <c r="K183" s="28">
        <f>Source!Q123</f>
        <v>6029.35</v>
      </c>
      <c r="L183" s="29"/>
    </row>
    <row r="184" spans="1:26" ht="14.25" x14ac:dyDescent="0.2">
      <c r="A184" s="43"/>
      <c r="B184" s="44"/>
      <c r="C184" s="45" t="s">
        <v>670</v>
      </c>
      <c r="D184" s="46"/>
      <c r="E184" s="47"/>
      <c r="F184" s="48">
        <f>Source!AN123</f>
        <v>9</v>
      </c>
      <c r="G184" s="49" t="str">
        <f>Source!DF123</f>
        <v/>
      </c>
      <c r="H184" s="48">
        <f>ROUND(Source!AE123*Source!I123, 2)</f>
        <v>45</v>
      </c>
      <c r="I184" s="49"/>
      <c r="J184" s="49">
        <f>IF(Source!BS123&lt;&gt; 0, Source!BS123, 1)</f>
        <v>37.31</v>
      </c>
      <c r="K184" s="48">
        <f>Source!R123</f>
        <v>1678.95</v>
      </c>
      <c r="L184" s="50"/>
      <c r="R184">
        <f>H184</f>
        <v>45</v>
      </c>
    </row>
    <row r="185" spans="1:26" ht="15" x14ac:dyDescent="0.25">
      <c r="G185" s="87">
        <f>ROUND(Source!AC123*Source!I123, 2)+ROUND(Source!AF123*Source!I123, 2)+ROUND(Source!AD123*Source!I123, 2)</f>
        <v>598.15</v>
      </c>
      <c r="H185" s="87"/>
      <c r="J185" s="87">
        <f>Source!O123</f>
        <v>6029.35</v>
      </c>
      <c r="K185" s="87"/>
      <c r="L185" s="38">
        <f>Source!U123</f>
        <v>0</v>
      </c>
      <c r="O185" s="37">
        <f>G185</f>
        <v>598.15</v>
      </c>
      <c r="P185" s="37">
        <f>J185</f>
        <v>6029.35</v>
      </c>
      <c r="Q185" s="37">
        <f>L185</f>
        <v>0</v>
      </c>
      <c r="W185">
        <f>IF(Source!BI123&lt;=1,G185, 0)</f>
        <v>598.15</v>
      </c>
      <c r="X185">
        <f>IF(Source!BI123=2,G185, 0)</f>
        <v>0</v>
      </c>
      <c r="Y185">
        <f>IF(Source!BI123=3,G185, 0)</f>
        <v>0</v>
      </c>
      <c r="Z185">
        <f>IF(Source!BI123=4,G185, 0)</f>
        <v>0</v>
      </c>
    </row>
    <row r="186" spans="1:26" ht="14.25" x14ac:dyDescent="0.2">
      <c r="A186" s="24" t="str">
        <f>Source!E124</f>
        <v>92</v>
      </c>
      <c r="B186" s="25" t="str">
        <f>Source!F124</f>
        <v/>
      </c>
      <c r="C186" s="22" t="str">
        <f>Source!G124</f>
        <v>Трос нержавеющий  Д=3мм</v>
      </c>
      <c r="D186" s="26" t="str">
        <f>Source!DW124</f>
        <v>м</v>
      </c>
      <c r="E186" s="9">
        <f>Source!I124</f>
        <v>145</v>
      </c>
      <c r="F186" s="28">
        <f>IF(Source!AK124&lt;&gt; 0, Source!AK124,Source!AL124 + Source!AM124 + Source!AO124)</f>
        <v>57.5</v>
      </c>
      <c r="G186" s="27"/>
      <c r="H186" s="28"/>
      <c r="I186" s="27" t="str">
        <f>Source!BO124</f>
        <v/>
      </c>
      <c r="J186" s="27"/>
      <c r="K186" s="28"/>
      <c r="L186" s="29"/>
      <c r="S186">
        <f>ROUND((Source!FX124/100)*((ROUND(Source!AF124*Source!I124, 2)+ROUND(Source!AE124*Source!I124, 2))), 2)</f>
        <v>0</v>
      </c>
      <c r="T186">
        <f>Source!X124</f>
        <v>0</v>
      </c>
      <c r="U186">
        <f>ROUND((Source!FY124/100)*((ROUND(Source!AF124*Source!I124, 2)+ROUND(Source!AE124*Source!I124, 2))), 2)</f>
        <v>0</v>
      </c>
      <c r="V186">
        <f>Source!Y124</f>
        <v>0</v>
      </c>
    </row>
    <row r="187" spans="1:26" ht="14.25" x14ac:dyDescent="0.2">
      <c r="A187" s="43"/>
      <c r="B187" s="44"/>
      <c r="C187" s="45" t="s">
        <v>671</v>
      </c>
      <c r="D187" s="46"/>
      <c r="E187" s="47"/>
      <c r="F187" s="48">
        <f>Source!AL124</f>
        <v>57.5</v>
      </c>
      <c r="G187" s="49" t="str">
        <f>Source!DD124</f>
        <v/>
      </c>
      <c r="H187" s="48">
        <f>ROUND(Source!AC124*Source!I124, 2)</f>
        <v>8337.5</v>
      </c>
      <c r="I187" s="49"/>
      <c r="J187" s="49">
        <f>IF(Source!BC124&lt;&gt; 0, Source!BC124, 1)</f>
        <v>1</v>
      </c>
      <c r="K187" s="48">
        <f>Source!P124</f>
        <v>8337.5</v>
      </c>
      <c r="L187" s="50"/>
    </row>
    <row r="188" spans="1:26" ht="15" x14ac:dyDescent="0.25">
      <c r="G188" s="87">
        <f>ROUND(Source!AC124*Source!I124, 2)+ROUND(Source!AF124*Source!I124, 2)+ROUND(Source!AD124*Source!I124, 2)</f>
        <v>8337.5</v>
      </c>
      <c r="H188" s="87"/>
      <c r="J188" s="87">
        <f>Source!O124</f>
        <v>8337.5</v>
      </c>
      <c r="K188" s="87"/>
      <c r="L188" s="38">
        <f>Source!U124</f>
        <v>0</v>
      </c>
      <c r="O188" s="37">
        <f>G188</f>
        <v>8337.5</v>
      </c>
      <c r="P188" s="37">
        <f>J188</f>
        <v>8337.5</v>
      </c>
      <c r="Q188" s="37">
        <f>L188</f>
        <v>0</v>
      </c>
      <c r="W188">
        <f>IF(Source!BI124&lt;=1,G188, 0)</f>
        <v>8337.5</v>
      </c>
      <c r="X188">
        <f>IF(Source!BI124=2,G188, 0)</f>
        <v>0</v>
      </c>
      <c r="Y188">
        <f>IF(Source!BI124=3,G188, 0)</f>
        <v>0</v>
      </c>
      <c r="Z188">
        <f>IF(Source!BI124=4,G188, 0)</f>
        <v>0</v>
      </c>
    </row>
    <row r="189" spans="1:26" ht="14.25" x14ac:dyDescent="0.2">
      <c r="A189" s="24" t="str">
        <f>Source!E125</f>
        <v>93</v>
      </c>
      <c r="B189" s="25" t="str">
        <f>Source!F125</f>
        <v/>
      </c>
      <c r="C189" s="22" t="str">
        <f>Source!G125</f>
        <v>Хомут нержавеющий 8х240мм</v>
      </c>
      <c r="D189" s="26" t="str">
        <f>Source!DW125</f>
        <v>ШТ</v>
      </c>
      <c r="E189" s="9">
        <f>Source!I125</f>
        <v>6</v>
      </c>
      <c r="F189" s="28">
        <f>IF(Source!AK125&lt;&gt; 0, Source!AK125,Source!AL125 + Source!AM125 + Source!AO125)</f>
        <v>784</v>
      </c>
      <c r="G189" s="27"/>
      <c r="H189" s="28"/>
      <c r="I189" s="27" t="str">
        <f>Source!BO125</f>
        <v/>
      </c>
      <c r="J189" s="27"/>
      <c r="K189" s="28"/>
      <c r="L189" s="29"/>
      <c r="S189">
        <f>ROUND((Source!FX125/100)*((ROUND(Source!AF125*Source!I125, 2)+ROUND(Source!AE125*Source!I125, 2))), 2)</f>
        <v>0</v>
      </c>
      <c r="T189">
        <f>Source!X125</f>
        <v>0</v>
      </c>
      <c r="U189">
        <f>ROUND((Source!FY125/100)*((ROUND(Source!AF125*Source!I125, 2)+ROUND(Source!AE125*Source!I125, 2))), 2)</f>
        <v>0</v>
      </c>
      <c r="V189">
        <f>Source!Y125</f>
        <v>0</v>
      </c>
    </row>
    <row r="190" spans="1:26" ht="14.25" x14ac:dyDescent="0.2">
      <c r="A190" s="43"/>
      <c r="B190" s="44"/>
      <c r="C190" s="45" t="s">
        <v>671</v>
      </c>
      <c r="D190" s="46"/>
      <c r="E190" s="47"/>
      <c r="F190" s="48">
        <f>Source!AL125</f>
        <v>784</v>
      </c>
      <c r="G190" s="49" t="str">
        <f>Source!DD125</f>
        <v/>
      </c>
      <c r="H190" s="48">
        <f>ROUND(Source!AC125*Source!I125, 2)</f>
        <v>4704</v>
      </c>
      <c r="I190" s="49"/>
      <c r="J190" s="49">
        <f>IF(Source!BC125&lt;&gt; 0, Source!BC125, 1)</f>
        <v>1</v>
      </c>
      <c r="K190" s="48">
        <f>Source!P125</f>
        <v>4704</v>
      </c>
      <c r="L190" s="50"/>
    </row>
    <row r="191" spans="1:26" ht="15" x14ac:dyDescent="0.25">
      <c r="G191" s="87">
        <f>ROUND(Source!AC125*Source!I125, 2)+ROUND(Source!AF125*Source!I125, 2)+ROUND(Source!AD125*Source!I125, 2)</f>
        <v>4704</v>
      </c>
      <c r="H191" s="87"/>
      <c r="J191" s="87">
        <f>Source!O125</f>
        <v>4704</v>
      </c>
      <c r="K191" s="87"/>
      <c r="L191" s="38">
        <f>Source!U125</f>
        <v>0</v>
      </c>
      <c r="O191" s="37">
        <f>G191</f>
        <v>4704</v>
      </c>
      <c r="P191" s="37">
        <f>J191</f>
        <v>4704</v>
      </c>
      <c r="Q191" s="37">
        <f>L191</f>
        <v>0</v>
      </c>
      <c r="W191">
        <f>IF(Source!BI125&lt;=1,G191, 0)</f>
        <v>4704</v>
      </c>
      <c r="X191">
        <f>IF(Source!BI125=2,G191, 0)</f>
        <v>0</v>
      </c>
      <c r="Y191">
        <f>IF(Source!BI125=3,G191, 0)</f>
        <v>0</v>
      </c>
      <c r="Z191">
        <f>IF(Source!BI125=4,G191, 0)</f>
        <v>0</v>
      </c>
    </row>
    <row r="192" spans="1:26" ht="14.25" x14ac:dyDescent="0.2">
      <c r="A192" s="24" t="str">
        <f>Source!E126</f>
        <v>94</v>
      </c>
      <c r="B192" s="25" t="str">
        <f>Source!F126</f>
        <v/>
      </c>
      <c r="C192" s="22" t="str">
        <f>Source!G126</f>
        <v>Анкер полукольцо 120х12мм</v>
      </c>
      <c r="D192" s="26" t="str">
        <f>Source!DW126</f>
        <v>ШТ</v>
      </c>
      <c r="E192" s="9">
        <f>Source!I126</f>
        <v>3</v>
      </c>
      <c r="F192" s="28">
        <f>IF(Source!AK126&lt;&gt; 0, Source!AK126,Source!AL126 + Source!AM126 + Source!AO126)</f>
        <v>145</v>
      </c>
      <c r="G192" s="27"/>
      <c r="H192" s="28"/>
      <c r="I192" s="27" t="str">
        <f>Source!BO126</f>
        <v/>
      </c>
      <c r="J192" s="27"/>
      <c r="K192" s="28"/>
      <c r="L192" s="29"/>
      <c r="S192">
        <f>ROUND((Source!FX126/100)*((ROUND(Source!AF126*Source!I126, 2)+ROUND(Source!AE126*Source!I126, 2))), 2)</f>
        <v>0</v>
      </c>
      <c r="T192">
        <f>Source!X126</f>
        <v>0</v>
      </c>
      <c r="U192">
        <f>ROUND((Source!FY126/100)*((ROUND(Source!AF126*Source!I126, 2)+ROUND(Source!AE126*Source!I126, 2))), 2)</f>
        <v>0</v>
      </c>
      <c r="V192">
        <f>Source!Y126</f>
        <v>0</v>
      </c>
    </row>
    <row r="193" spans="1:26" ht="14.25" x14ac:dyDescent="0.2">
      <c r="A193" s="43"/>
      <c r="B193" s="44"/>
      <c r="C193" s="45" t="s">
        <v>671</v>
      </c>
      <c r="D193" s="46"/>
      <c r="E193" s="47"/>
      <c r="F193" s="48">
        <f>Source!AL126</f>
        <v>145</v>
      </c>
      <c r="G193" s="49" t="str">
        <f>Source!DD126</f>
        <v/>
      </c>
      <c r="H193" s="48">
        <f>ROUND(Source!AC126*Source!I126, 2)</f>
        <v>435</v>
      </c>
      <c r="I193" s="49"/>
      <c r="J193" s="49">
        <f>IF(Source!BC126&lt;&gt; 0, Source!BC126, 1)</f>
        <v>1</v>
      </c>
      <c r="K193" s="48">
        <f>Source!P126</f>
        <v>435</v>
      </c>
      <c r="L193" s="50"/>
    </row>
    <row r="194" spans="1:26" ht="15" x14ac:dyDescent="0.25">
      <c r="G194" s="87">
        <f>ROUND(Source!AC126*Source!I126, 2)+ROUND(Source!AF126*Source!I126, 2)+ROUND(Source!AD126*Source!I126, 2)</f>
        <v>435</v>
      </c>
      <c r="H194" s="87"/>
      <c r="J194" s="87">
        <f>Source!O126</f>
        <v>435</v>
      </c>
      <c r="K194" s="87"/>
      <c r="L194" s="38">
        <f>Source!U126</f>
        <v>0</v>
      </c>
      <c r="O194" s="37">
        <f>G194</f>
        <v>435</v>
      </c>
      <c r="P194" s="37">
        <f>J194</f>
        <v>435</v>
      </c>
      <c r="Q194" s="37">
        <f>L194</f>
        <v>0</v>
      </c>
      <c r="W194">
        <f>IF(Source!BI126&lt;=1,G194, 0)</f>
        <v>435</v>
      </c>
      <c r="X194">
        <f>IF(Source!BI126=2,G194, 0)</f>
        <v>0</v>
      </c>
      <c r="Y194">
        <f>IF(Source!BI126=3,G194, 0)</f>
        <v>0</v>
      </c>
      <c r="Z194">
        <f>IF(Source!BI126=4,G194, 0)</f>
        <v>0</v>
      </c>
    </row>
    <row r="195" spans="1:26" ht="14.25" x14ac:dyDescent="0.2">
      <c r="A195" s="24" t="str">
        <f>Source!E127</f>
        <v>95</v>
      </c>
      <c r="B195" s="25" t="str">
        <f>Source!F127</f>
        <v/>
      </c>
      <c r="C195" s="22" t="str">
        <f>Source!G127</f>
        <v>Зажим для троса винтовой 3мм</v>
      </c>
      <c r="D195" s="26" t="str">
        <f>Source!DW127</f>
        <v>ШТ</v>
      </c>
      <c r="E195" s="9">
        <f>Source!I127</f>
        <v>10</v>
      </c>
      <c r="F195" s="28">
        <f>IF(Source!AK127&lt;&gt; 0, Source!AK127,Source!AL127 + Source!AM127 + Source!AO127)</f>
        <v>84</v>
      </c>
      <c r="G195" s="27"/>
      <c r="H195" s="28"/>
      <c r="I195" s="27" t="str">
        <f>Source!BO127</f>
        <v/>
      </c>
      <c r="J195" s="27"/>
      <c r="K195" s="28"/>
      <c r="L195" s="29"/>
      <c r="S195">
        <f>ROUND((Source!FX127/100)*((ROUND(Source!AF127*Source!I127, 2)+ROUND(Source!AE127*Source!I127, 2))), 2)</f>
        <v>0</v>
      </c>
      <c r="T195">
        <f>Source!X127</f>
        <v>0</v>
      </c>
      <c r="U195">
        <f>ROUND((Source!FY127/100)*((ROUND(Source!AF127*Source!I127, 2)+ROUND(Source!AE127*Source!I127, 2))), 2)</f>
        <v>0</v>
      </c>
      <c r="V195">
        <f>Source!Y127</f>
        <v>0</v>
      </c>
    </row>
    <row r="196" spans="1:26" ht="14.25" x14ac:dyDescent="0.2">
      <c r="A196" s="43"/>
      <c r="B196" s="44"/>
      <c r="C196" s="45" t="s">
        <v>671</v>
      </c>
      <c r="D196" s="46"/>
      <c r="E196" s="47"/>
      <c r="F196" s="48">
        <f>Source!AL127</f>
        <v>84</v>
      </c>
      <c r="G196" s="49" t="str">
        <f>Source!DD127</f>
        <v/>
      </c>
      <c r="H196" s="48">
        <f>ROUND(Source!AC127*Source!I127, 2)</f>
        <v>840</v>
      </c>
      <c r="I196" s="49"/>
      <c r="J196" s="49">
        <f>IF(Source!BC127&lt;&gt; 0, Source!BC127, 1)</f>
        <v>1</v>
      </c>
      <c r="K196" s="48">
        <f>Source!P127</f>
        <v>840</v>
      </c>
      <c r="L196" s="50"/>
    </row>
    <row r="197" spans="1:26" ht="15" x14ac:dyDescent="0.25">
      <c r="G197" s="87">
        <f>ROUND(Source!AC127*Source!I127, 2)+ROUND(Source!AF127*Source!I127, 2)+ROUND(Source!AD127*Source!I127, 2)</f>
        <v>840</v>
      </c>
      <c r="H197" s="87"/>
      <c r="J197" s="87">
        <f>Source!O127</f>
        <v>840</v>
      </c>
      <c r="K197" s="87"/>
      <c r="L197" s="38">
        <f>Source!U127</f>
        <v>0</v>
      </c>
      <c r="O197" s="37">
        <f>G197</f>
        <v>840</v>
      </c>
      <c r="P197" s="37">
        <f>J197</f>
        <v>840</v>
      </c>
      <c r="Q197" s="37">
        <f>L197</f>
        <v>0</v>
      </c>
      <c r="W197">
        <f>IF(Source!BI127&lt;=1,G197, 0)</f>
        <v>840</v>
      </c>
      <c r="X197">
        <f>IF(Source!BI127=2,G197, 0)</f>
        <v>0</v>
      </c>
      <c r="Y197">
        <f>IF(Source!BI127=3,G197, 0)</f>
        <v>0</v>
      </c>
      <c r="Z197">
        <f>IF(Source!BI127=4,G197, 0)</f>
        <v>0</v>
      </c>
    </row>
    <row r="198" spans="1:26" ht="71.25" x14ac:dyDescent="0.2">
      <c r="A198" s="24" t="str">
        <f>Source!E128</f>
        <v>96</v>
      </c>
      <c r="B198" s="25" t="str">
        <f>Source!F128</f>
        <v>м08-02-412-1</v>
      </c>
      <c r="C198" s="22" t="str">
        <f>Source!G128</f>
        <v>Затягивание провода в проложенные трубы и металлические рукава первого одножильного или многожильного в общей оплетке, суммарное сечение до 2,5 мм2</v>
      </c>
      <c r="D198" s="26" t="str">
        <f>Source!DW128</f>
        <v>100 м</v>
      </c>
      <c r="E198" s="9">
        <f>Source!I128</f>
        <v>9.1999999999999993</v>
      </c>
      <c r="F198" s="28">
        <f>IF(Source!AK128&lt;&gt; 0, Source!AK128,Source!AL128 + Source!AM128 + Source!AO128)</f>
        <v>53.17</v>
      </c>
      <c r="G198" s="27"/>
      <c r="H198" s="28"/>
      <c r="I198" s="27" t="str">
        <f>Source!BO128</f>
        <v>м08-02-412-1</v>
      </c>
      <c r="J198" s="27"/>
      <c r="K198" s="28"/>
      <c r="L198" s="29"/>
      <c r="S198">
        <f>ROUND((Source!FX128/100)*((ROUND(Source!AF128*Source!I128, 2)+ROUND(Source!AE128*Source!I128, 2))), 2)</f>
        <v>346.01</v>
      </c>
      <c r="T198">
        <f>Source!X128</f>
        <v>12909.88</v>
      </c>
      <c r="U198">
        <f>ROUND((Source!FY128/100)*((ROUND(Source!AF128*Source!I128, 2)+ROUND(Source!AE128*Source!I128, 2))), 2)</f>
        <v>236.74</v>
      </c>
      <c r="V198">
        <f>Source!Y128</f>
        <v>8833.08</v>
      </c>
    </row>
    <row r="199" spans="1:26" x14ac:dyDescent="0.2">
      <c r="C199" s="51" t="str">
        <f>"Объем: "&amp;Source!I128&amp;"=920/"&amp;"100"</f>
        <v>Объем: 9,2=920/100</v>
      </c>
    </row>
    <row r="200" spans="1:26" ht="14.25" x14ac:dyDescent="0.2">
      <c r="A200" s="24"/>
      <c r="B200" s="25"/>
      <c r="C200" s="22" t="s">
        <v>663</v>
      </c>
      <c r="D200" s="26"/>
      <c r="E200" s="9"/>
      <c r="F200" s="28">
        <f>Source!AO128</f>
        <v>39.47</v>
      </c>
      <c r="G200" s="27" t="str">
        <f>Source!DG128</f>
        <v/>
      </c>
      <c r="H200" s="28">
        <f>ROUND(Source!AF128*Source!I128, 2)</f>
        <v>363.12</v>
      </c>
      <c r="I200" s="27"/>
      <c r="J200" s="27">
        <f>IF(Source!BA128&lt;&gt; 0, Source!BA128, 1)</f>
        <v>37.31</v>
      </c>
      <c r="K200" s="28">
        <f>Source!S128</f>
        <v>13548.16</v>
      </c>
      <c r="L200" s="29"/>
      <c r="R200">
        <f>H200</f>
        <v>363.12</v>
      </c>
    </row>
    <row r="201" spans="1:26" ht="14.25" x14ac:dyDescent="0.2">
      <c r="A201" s="24"/>
      <c r="B201" s="25"/>
      <c r="C201" s="22" t="s">
        <v>302</v>
      </c>
      <c r="D201" s="26"/>
      <c r="E201" s="9"/>
      <c r="F201" s="28">
        <f>Source!AM128</f>
        <v>2.2999999999999998</v>
      </c>
      <c r="G201" s="27" t="str">
        <f>Source!DE128</f>
        <v/>
      </c>
      <c r="H201" s="28">
        <f>ROUND(Source!AD128*Source!I128, 2)</f>
        <v>21.16</v>
      </c>
      <c r="I201" s="27"/>
      <c r="J201" s="27">
        <f>IF(Source!BB128&lt;&gt; 0, Source!BB128, 1)</f>
        <v>12.64</v>
      </c>
      <c r="K201" s="28">
        <f>Source!Q128</f>
        <v>267.45999999999998</v>
      </c>
      <c r="L201" s="29"/>
    </row>
    <row r="202" spans="1:26" ht="14.25" x14ac:dyDescent="0.2">
      <c r="A202" s="24"/>
      <c r="B202" s="25"/>
      <c r="C202" s="22" t="s">
        <v>670</v>
      </c>
      <c r="D202" s="26"/>
      <c r="E202" s="9"/>
      <c r="F202" s="28">
        <f>Source!AN128</f>
        <v>0.12</v>
      </c>
      <c r="G202" s="27" t="str">
        <f>Source!DF128</f>
        <v/>
      </c>
      <c r="H202" s="28">
        <f>ROUND(Source!AE128*Source!I128, 2)</f>
        <v>1.1000000000000001</v>
      </c>
      <c r="I202" s="27"/>
      <c r="J202" s="27">
        <f>IF(Source!BS128&lt;&gt; 0, Source!BS128, 1)</f>
        <v>37.31</v>
      </c>
      <c r="K202" s="28">
        <f>Source!R128</f>
        <v>41.19</v>
      </c>
      <c r="L202" s="29"/>
      <c r="R202">
        <f>H202</f>
        <v>1.1000000000000001</v>
      </c>
    </row>
    <row r="203" spans="1:26" ht="14.25" x14ac:dyDescent="0.2">
      <c r="A203" s="24"/>
      <c r="B203" s="25"/>
      <c r="C203" s="22" t="s">
        <v>664</v>
      </c>
      <c r="D203" s="26" t="s">
        <v>665</v>
      </c>
      <c r="E203" s="9">
        <f>Source!BZ128</f>
        <v>95</v>
      </c>
      <c r="F203" s="30"/>
      <c r="G203" s="27"/>
      <c r="H203" s="28">
        <f>SUM(S198:S212)</f>
        <v>346.01</v>
      </c>
      <c r="I203" s="31"/>
      <c r="J203" s="22">
        <f>Source!AT128</f>
        <v>95</v>
      </c>
      <c r="K203" s="28">
        <f>SUM(T198:T212)</f>
        <v>12909.88</v>
      </c>
      <c r="L203" s="29"/>
    </row>
    <row r="204" spans="1:26" ht="14.25" x14ac:dyDescent="0.2">
      <c r="A204" s="24"/>
      <c r="B204" s="25"/>
      <c r="C204" s="22" t="s">
        <v>666</v>
      </c>
      <c r="D204" s="26" t="s">
        <v>665</v>
      </c>
      <c r="E204" s="9">
        <f>Source!CA128</f>
        <v>65</v>
      </c>
      <c r="F204" s="30"/>
      <c r="G204" s="27"/>
      <c r="H204" s="28">
        <f>SUM(U198:U212)</f>
        <v>236.74</v>
      </c>
      <c r="I204" s="31"/>
      <c r="J204" s="22">
        <f>Source!AU128</f>
        <v>65</v>
      </c>
      <c r="K204" s="28">
        <f>SUM(V198:V212)</f>
        <v>8833.08</v>
      </c>
      <c r="L204" s="29"/>
    </row>
    <row r="205" spans="1:26" ht="14.25" x14ac:dyDescent="0.2">
      <c r="A205" s="24"/>
      <c r="B205" s="25"/>
      <c r="C205" s="22" t="s">
        <v>667</v>
      </c>
      <c r="D205" s="26" t="s">
        <v>668</v>
      </c>
      <c r="E205" s="9">
        <f>Source!AQ128</f>
        <v>4.49</v>
      </c>
      <c r="F205" s="28"/>
      <c r="G205" s="27" t="str">
        <f>Source!DI128</f>
        <v/>
      </c>
      <c r="H205" s="28"/>
      <c r="I205" s="27"/>
      <c r="J205" s="27"/>
      <c r="K205" s="28"/>
      <c r="L205" s="32">
        <f>Source!U128</f>
        <v>41.308</v>
      </c>
    </row>
    <row r="206" spans="1:26" ht="14.25" x14ac:dyDescent="0.2">
      <c r="A206" s="71" t="s">
        <v>669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</row>
    <row r="207" spans="1:26" ht="14.25" x14ac:dyDescent="0.2">
      <c r="A207" s="33"/>
      <c r="B207" s="33" t="str">
        <f>SmtRes!I211</f>
        <v>101-1764</v>
      </c>
      <c r="C207" s="33" t="str">
        <f>SmtRes!K211</f>
        <v>Тальк молотый, сорт I</v>
      </c>
      <c r="D207" s="35" t="str">
        <f>SmtRes!P211</f>
        <v>т</v>
      </c>
      <c r="E207" s="34">
        <f>SmtRes!Y211*Source!I128</f>
        <v>0</v>
      </c>
      <c r="F207" s="36">
        <f>SmtRes!AE211</f>
        <v>1820</v>
      </c>
      <c r="G207" s="35"/>
      <c r="H207" s="36">
        <f>SmtRes!AE211*SmtRes!Y211*Source!I128</f>
        <v>0</v>
      </c>
      <c r="I207" s="35"/>
      <c r="J207" s="35"/>
      <c r="K207" s="36">
        <f>SmtRes!AA211*SmtRes!Y211*Source!I128</f>
        <v>0</v>
      </c>
      <c r="L207" s="36"/>
    </row>
    <row r="208" spans="1:26" ht="14.25" x14ac:dyDescent="0.2">
      <c r="A208" s="33"/>
      <c r="B208" s="33" t="str">
        <f>SmtRes!I212</f>
        <v>101-2143</v>
      </c>
      <c r="C208" s="33" t="str">
        <f>SmtRes!K212</f>
        <v>Краска</v>
      </c>
      <c r="D208" s="35" t="str">
        <f>SmtRes!P212</f>
        <v>кг</v>
      </c>
      <c r="E208" s="34">
        <f>SmtRes!Y212*Source!I128</f>
        <v>0</v>
      </c>
      <c r="F208" s="36">
        <f>SmtRes!AE212</f>
        <v>29.04</v>
      </c>
      <c r="G208" s="35"/>
      <c r="H208" s="36">
        <f>SmtRes!AE212*SmtRes!Y212*Source!I128</f>
        <v>0</v>
      </c>
      <c r="I208" s="35"/>
      <c r="J208" s="35"/>
      <c r="K208" s="36">
        <f>SmtRes!AA212*SmtRes!Y212*Source!I128</f>
        <v>0</v>
      </c>
      <c r="L208" s="36"/>
    </row>
    <row r="209" spans="1:26" ht="42.75" x14ac:dyDescent="0.2">
      <c r="A209" s="33"/>
      <c r="B209" s="33" t="str">
        <f>SmtRes!I213</f>
        <v>101-2499</v>
      </c>
      <c r="C209" s="33" t="str">
        <f>SmtRes!K213</f>
        <v>Лента изоляционная прорезиненная односторонняя ширина 20 мм, толщина 0,25-0,35 мм</v>
      </c>
      <c r="D209" s="35" t="str">
        <f>SmtRes!P213</f>
        <v>кг</v>
      </c>
      <c r="E209" s="34">
        <f>SmtRes!Y213*Source!I128</f>
        <v>0</v>
      </c>
      <c r="F209" s="36">
        <f>SmtRes!AE213</f>
        <v>31</v>
      </c>
      <c r="G209" s="35"/>
      <c r="H209" s="36">
        <f>SmtRes!AE213*SmtRes!Y213*Source!I128</f>
        <v>0</v>
      </c>
      <c r="I209" s="35"/>
      <c r="J209" s="35"/>
      <c r="K209" s="36">
        <f>SmtRes!AA213*SmtRes!Y213*Source!I128</f>
        <v>0</v>
      </c>
      <c r="L209" s="36"/>
    </row>
    <row r="210" spans="1:26" ht="14.25" x14ac:dyDescent="0.2">
      <c r="A210" s="33"/>
      <c r="B210" s="33" t="str">
        <f>SmtRes!I214</f>
        <v>509-1650</v>
      </c>
      <c r="C210" s="33" t="str">
        <f>SmtRes!K214</f>
        <v>Гильза кабельная медная ГМ 2,5</v>
      </c>
      <c r="D210" s="35" t="str">
        <f>SmtRes!P214</f>
        <v>шт.</v>
      </c>
      <c r="E210" s="34">
        <f>SmtRes!Y214*Source!I128</f>
        <v>0</v>
      </c>
      <c r="F210" s="36">
        <f>SmtRes!AE214</f>
        <v>0.67</v>
      </c>
      <c r="G210" s="35"/>
      <c r="H210" s="36">
        <f>SmtRes!AE214*SmtRes!Y214*Source!I128</f>
        <v>0</v>
      </c>
      <c r="I210" s="35"/>
      <c r="J210" s="35"/>
      <c r="K210" s="36">
        <f>SmtRes!AA214*SmtRes!Y214*Source!I128</f>
        <v>0</v>
      </c>
      <c r="L210" s="36"/>
    </row>
    <row r="211" spans="1:26" ht="14.25" x14ac:dyDescent="0.2">
      <c r="A211" s="33"/>
      <c r="B211" s="33" t="str">
        <f>SmtRes!I215</f>
        <v>509-1710</v>
      </c>
      <c r="C211" s="33" t="str">
        <f>SmtRes!K215</f>
        <v>Втулки В17</v>
      </c>
      <c r="D211" s="35" t="str">
        <f>SmtRes!P215</f>
        <v>1000 шт.</v>
      </c>
      <c r="E211" s="34">
        <f>SmtRes!Y215*Source!I128</f>
        <v>0</v>
      </c>
      <c r="F211" s="36">
        <f>SmtRes!AE215</f>
        <v>76.53</v>
      </c>
      <c r="G211" s="35"/>
      <c r="H211" s="36">
        <f>SmtRes!AE215*SmtRes!Y215*Source!I128</f>
        <v>0</v>
      </c>
      <c r="I211" s="35"/>
      <c r="J211" s="35"/>
      <c r="K211" s="36">
        <f>SmtRes!AA215*SmtRes!Y215*Source!I128</f>
        <v>0</v>
      </c>
      <c r="L211" s="36"/>
    </row>
    <row r="212" spans="1:26" ht="28.5" x14ac:dyDescent="0.2">
      <c r="A212" s="39"/>
      <c r="B212" s="39" t="str">
        <f>SmtRes!I216</f>
        <v>999-9950</v>
      </c>
      <c r="C212" s="39" t="str">
        <f>SmtRes!K216</f>
        <v>Вспомогательные ненормируемые материалы (2% от ОЗП)</v>
      </c>
      <c r="D212" s="40" t="str">
        <f>SmtRes!P216</f>
        <v>РУБ</v>
      </c>
      <c r="E212" s="41">
        <f>SmtRes!Y216*Source!I128</f>
        <v>0</v>
      </c>
      <c r="F212" s="42">
        <f>SmtRes!AE216</f>
        <v>1</v>
      </c>
      <c r="G212" s="40"/>
      <c r="H212" s="42">
        <f>SmtRes!AE216*SmtRes!Y216*Source!I128</f>
        <v>0</v>
      </c>
      <c r="I212" s="40"/>
      <c r="J212" s="40"/>
      <c r="K212" s="42">
        <f>SmtRes!AA216*SmtRes!Y216*Source!I128</f>
        <v>0</v>
      </c>
      <c r="L212" s="42"/>
    </row>
    <row r="213" spans="1:26" ht="15" x14ac:dyDescent="0.25">
      <c r="G213" s="87">
        <f>ROUND(Source!AC128*Source!I128, 2)+ROUND(Source!AF128*Source!I128, 2)+ROUND(Source!AD128*Source!I128, 2)+SUM(H203:H204)</f>
        <v>967.03</v>
      </c>
      <c r="H213" s="87"/>
      <c r="J213" s="87">
        <f>Source!O128+SUM(K203:K204)</f>
        <v>35558.58</v>
      </c>
      <c r="K213" s="87"/>
      <c r="L213" s="38">
        <f>Source!U128</f>
        <v>41.308</v>
      </c>
      <c r="O213" s="37">
        <f>G213</f>
        <v>967.03</v>
      </c>
      <c r="P213" s="37">
        <f>J213</f>
        <v>35558.58</v>
      </c>
      <c r="Q213" s="37">
        <f>L213</f>
        <v>41.308</v>
      </c>
      <c r="W213">
        <f>IF(Source!BI128&lt;=1,G213, 0)</f>
        <v>0</v>
      </c>
      <c r="X213">
        <f>IF(Source!BI128=2,G213, 0)</f>
        <v>967.03</v>
      </c>
      <c r="Y213">
        <f>IF(Source!BI128=3,G213, 0)</f>
        <v>0</v>
      </c>
      <c r="Z213">
        <f>IF(Source!BI128=4,G213, 0)</f>
        <v>0</v>
      </c>
    </row>
    <row r="214" spans="1:26" ht="42.75" x14ac:dyDescent="0.2">
      <c r="A214" s="24" t="str">
        <f>Source!E129</f>
        <v>97</v>
      </c>
      <c r="B214" s="25" t="str">
        <f>Source!F129</f>
        <v/>
      </c>
      <c r="C214" s="22" t="str">
        <f>Source!G129</f>
        <v>Кабель 4-х парный UTP Cat5E для внешней прокладки PARLan F/UTP cat 5e 4x2x0.52 PVC/PE</v>
      </c>
      <c r="D214" s="26" t="str">
        <f>Source!DW129</f>
        <v>м</v>
      </c>
      <c r="E214" s="9">
        <f>Source!I129</f>
        <v>920</v>
      </c>
      <c r="F214" s="28">
        <f>IF(Source!AK129&lt;&gt; 0, Source!AK129,Source!AL129 + Source!AM129 + Source!AO129)</f>
        <v>52</v>
      </c>
      <c r="G214" s="27"/>
      <c r="H214" s="28"/>
      <c r="I214" s="27" t="str">
        <f>Source!BO129</f>
        <v/>
      </c>
      <c r="J214" s="27"/>
      <c r="K214" s="28"/>
      <c r="L214" s="29"/>
      <c r="S214">
        <f>ROUND((Source!FX129/100)*((ROUND(Source!AF129*Source!I129, 2)+ROUND(Source!AE129*Source!I129, 2))), 2)</f>
        <v>0</v>
      </c>
      <c r="T214">
        <f>Source!X129</f>
        <v>0</v>
      </c>
      <c r="U214">
        <f>ROUND((Source!FY129/100)*((ROUND(Source!AF129*Source!I129, 2)+ROUND(Source!AE129*Source!I129, 2))), 2)</f>
        <v>0</v>
      </c>
      <c r="V214">
        <f>Source!Y129</f>
        <v>0</v>
      </c>
    </row>
    <row r="215" spans="1:26" ht="14.25" x14ac:dyDescent="0.2">
      <c r="A215" s="43"/>
      <c r="B215" s="44"/>
      <c r="C215" s="45" t="s">
        <v>671</v>
      </c>
      <c r="D215" s="46"/>
      <c r="E215" s="47"/>
      <c r="F215" s="48">
        <f>Source!AL129</f>
        <v>52</v>
      </c>
      <c r="G215" s="49" t="str">
        <f>Source!DD129</f>
        <v/>
      </c>
      <c r="H215" s="48">
        <f>ROUND(Source!AC129*Source!I129, 2)</f>
        <v>47840</v>
      </c>
      <c r="I215" s="49"/>
      <c r="J215" s="49">
        <f>IF(Source!BC129&lt;&gt; 0, Source!BC129, 1)</f>
        <v>1</v>
      </c>
      <c r="K215" s="48">
        <f>Source!P129</f>
        <v>47840</v>
      </c>
      <c r="L215" s="50"/>
    </row>
    <row r="216" spans="1:26" ht="15" x14ac:dyDescent="0.25">
      <c r="G216" s="87">
        <f>ROUND(Source!AC129*Source!I129, 2)+ROUND(Source!AF129*Source!I129, 2)+ROUND(Source!AD129*Source!I129, 2)</f>
        <v>47840</v>
      </c>
      <c r="H216" s="87"/>
      <c r="J216" s="87">
        <f>Source!O129</f>
        <v>47840</v>
      </c>
      <c r="K216" s="87"/>
      <c r="L216" s="38">
        <f>Source!U129</f>
        <v>0</v>
      </c>
      <c r="O216" s="37">
        <f>G216</f>
        <v>47840</v>
      </c>
      <c r="P216" s="37">
        <f>J216</f>
        <v>47840</v>
      </c>
      <c r="Q216" s="37">
        <f>L216</f>
        <v>0</v>
      </c>
      <c r="W216">
        <f>IF(Source!BI129&lt;=1,G216, 0)</f>
        <v>47840</v>
      </c>
      <c r="X216">
        <f>IF(Source!BI129=2,G216, 0)</f>
        <v>0</v>
      </c>
      <c r="Y216">
        <f>IF(Source!BI129=3,G216, 0)</f>
        <v>0</v>
      </c>
      <c r="Z216">
        <f>IF(Source!BI129=4,G216, 0)</f>
        <v>0</v>
      </c>
    </row>
    <row r="217" spans="1:26" ht="14.25" x14ac:dyDescent="0.2">
      <c r="A217" s="24" t="str">
        <f>Source!E130</f>
        <v>98</v>
      </c>
      <c r="B217" s="25" t="str">
        <f>Source!F130</f>
        <v/>
      </c>
      <c r="C217" s="22" t="str">
        <f>Source!G130</f>
        <v>Коннектор RJ-45</v>
      </c>
      <c r="D217" s="26" t="str">
        <f>Source!DW130</f>
        <v>ШТ</v>
      </c>
      <c r="E217" s="9">
        <f>Source!I130</f>
        <v>30</v>
      </c>
      <c r="F217" s="28">
        <f>IF(Source!AK130&lt;&gt; 0, Source!AK130,Source!AL130 + Source!AM130 + Source!AO130)</f>
        <v>5</v>
      </c>
      <c r="G217" s="27"/>
      <c r="H217" s="28"/>
      <c r="I217" s="27" t="str">
        <f>Source!BO130</f>
        <v/>
      </c>
      <c r="J217" s="27"/>
      <c r="K217" s="28"/>
      <c r="L217" s="29"/>
      <c r="S217">
        <f>ROUND((Source!FX130/100)*((ROUND(Source!AF130*Source!I130, 2)+ROUND(Source!AE130*Source!I130, 2))), 2)</f>
        <v>0</v>
      </c>
      <c r="T217">
        <f>Source!X130</f>
        <v>0</v>
      </c>
      <c r="U217">
        <f>ROUND((Source!FY130/100)*((ROUND(Source!AF130*Source!I130, 2)+ROUND(Source!AE130*Source!I130, 2))), 2)</f>
        <v>0</v>
      </c>
      <c r="V217">
        <f>Source!Y130</f>
        <v>0</v>
      </c>
    </row>
    <row r="218" spans="1:26" ht="14.25" x14ac:dyDescent="0.2">
      <c r="A218" s="43"/>
      <c r="B218" s="44"/>
      <c r="C218" s="45" t="s">
        <v>671</v>
      </c>
      <c r="D218" s="46"/>
      <c r="E218" s="47"/>
      <c r="F218" s="48">
        <f>Source!AL130</f>
        <v>5</v>
      </c>
      <c r="G218" s="49" t="str">
        <f>Source!DD130</f>
        <v/>
      </c>
      <c r="H218" s="48">
        <f>ROUND(Source!AC130*Source!I130, 2)</f>
        <v>150</v>
      </c>
      <c r="I218" s="49"/>
      <c r="J218" s="49">
        <f>IF(Source!BC130&lt;&gt; 0, Source!BC130, 1)</f>
        <v>1</v>
      </c>
      <c r="K218" s="48">
        <f>Source!P130</f>
        <v>150</v>
      </c>
      <c r="L218" s="50"/>
    </row>
    <row r="219" spans="1:26" ht="15" x14ac:dyDescent="0.25">
      <c r="G219" s="87">
        <f>ROUND(Source!AC130*Source!I130, 2)+ROUND(Source!AF130*Source!I130, 2)+ROUND(Source!AD130*Source!I130, 2)</f>
        <v>150</v>
      </c>
      <c r="H219" s="87"/>
      <c r="J219" s="87">
        <f>Source!O130</f>
        <v>150</v>
      </c>
      <c r="K219" s="87"/>
      <c r="L219" s="38">
        <f>Source!U130</f>
        <v>0</v>
      </c>
      <c r="O219" s="37">
        <f>G219</f>
        <v>150</v>
      </c>
      <c r="P219" s="37">
        <f>J219</f>
        <v>150</v>
      </c>
      <c r="Q219" s="37">
        <f>L219</f>
        <v>0</v>
      </c>
      <c r="W219">
        <f>IF(Source!BI130&lt;=1,G219, 0)</f>
        <v>150</v>
      </c>
      <c r="X219">
        <f>IF(Source!BI130=2,G219, 0)</f>
        <v>0</v>
      </c>
      <c r="Y219">
        <f>IF(Source!BI130=3,G219, 0)</f>
        <v>0</v>
      </c>
      <c r="Z219">
        <f>IF(Source!BI130=4,G219, 0)</f>
        <v>0</v>
      </c>
    </row>
    <row r="220" spans="1:26" ht="14.25" x14ac:dyDescent="0.2">
      <c r="A220" s="24" t="str">
        <f>Source!E131</f>
        <v>99</v>
      </c>
      <c r="B220" s="25" t="str">
        <f>Source!F131</f>
        <v/>
      </c>
      <c r="C220" s="22" t="str">
        <f>Source!G131</f>
        <v>Крепёж  клипса д=20мм.</v>
      </c>
      <c r="D220" s="26" t="str">
        <f>Source!DW131</f>
        <v>шт.</v>
      </c>
      <c r="E220" s="9">
        <f>Source!I131</f>
        <v>600</v>
      </c>
      <c r="F220" s="28">
        <f>IF(Source!AK131&lt;&gt; 0, Source!AK131,Source!AL131 + Source!AM131 + Source!AO131)</f>
        <v>5</v>
      </c>
      <c r="G220" s="27"/>
      <c r="H220" s="28"/>
      <c r="I220" s="27" t="str">
        <f>Source!BO131</f>
        <v/>
      </c>
      <c r="J220" s="27"/>
      <c r="K220" s="28"/>
      <c r="L220" s="29"/>
      <c r="S220">
        <f>ROUND((Source!FX131/100)*((ROUND(Source!AF131*Source!I131, 2)+ROUND(Source!AE131*Source!I131, 2))), 2)</f>
        <v>0</v>
      </c>
      <c r="T220">
        <f>Source!X131</f>
        <v>0</v>
      </c>
      <c r="U220">
        <f>ROUND((Source!FY131/100)*((ROUND(Source!AF131*Source!I131, 2)+ROUND(Source!AE131*Source!I131, 2))), 2)</f>
        <v>0</v>
      </c>
      <c r="V220">
        <f>Source!Y131</f>
        <v>0</v>
      </c>
    </row>
    <row r="221" spans="1:26" ht="14.25" x14ac:dyDescent="0.2">
      <c r="A221" s="43"/>
      <c r="B221" s="44"/>
      <c r="C221" s="45" t="s">
        <v>671</v>
      </c>
      <c r="D221" s="46"/>
      <c r="E221" s="47"/>
      <c r="F221" s="48">
        <f>Source!AL131</f>
        <v>5</v>
      </c>
      <c r="G221" s="49" t="str">
        <f>Source!DD131</f>
        <v/>
      </c>
      <c r="H221" s="48">
        <f>ROUND(Source!AC131*Source!I131, 2)</f>
        <v>3000</v>
      </c>
      <c r="I221" s="49"/>
      <c r="J221" s="49">
        <f>IF(Source!BC131&lt;&gt; 0, Source!BC131, 1)</f>
        <v>1</v>
      </c>
      <c r="K221" s="48">
        <f>Source!P131</f>
        <v>3000</v>
      </c>
      <c r="L221" s="50"/>
    </row>
    <row r="222" spans="1:26" ht="15" x14ac:dyDescent="0.25">
      <c r="G222" s="87">
        <f>ROUND(Source!AC131*Source!I131, 2)+ROUND(Source!AF131*Source!I131, 2)+ROUND(Source!AD131*Source!I131, 2)</f>
        <v>3000</v>
      </c>
      <c r="H222" s="87"/>
      <c r="J222" s="87">
        <f>Source!O131</f>
        <v>3000</v>
      </c>
      <c r="K222" s="87"/>
      <c r="L222" s="38">
        <f>Source!U131</f>
        <v>0</v>
      </c>
      <c r="O222" s="37">
        <f>G222</f>
        <v>3000</v>
      </c>
      <c r="P222" s="37">
        <f>J222</f>
        <v>3000</v>
      </c>
      <c r="Q222" s="37">
        <f>L222</f>
        <v>0</v>
      </c>
      <c r="W222">
        <f>IF(Source!BI131&lt;=1,G222, 0)</f>
        <v>3000</v>
      </c>
      <c r="X222">
        <f>IF(Source!BI131=2,G222, 0)</f>
        <v>0</v>
      </c>
      <c r="Y222">
        <f>IF(Source!BI131=3,G222, 0)</f>
        <v>0</v>
      </c>
      <c r="Z222">
        <f>IF(Source!BI131=4,G222, 0)</f>
        <v>0</v>
      </c>
    </row>
    <row r="223" spans="1:26" ht="14.25" x14ac:dyDescent="0.2">
      <c r="A223" s="24" t="str">
        <f>Source!E132</f>
        <v>100</v>
      </c>
      <c r="B223" s="25" t="str">
        <f>Source!F132</f>
        <v/>
      </c>
      <c r="C223" s="22" t="str">
        <f>Source!G132</f>
        <v>Саморез 3,5х35</v>
      </c>
      <c r="D223" s="26" t="str">
        <f>Source!DW132</f>
        <v>ШТ</v>
      </c>
      <c r="E223" s="9">
        <f>Source!I132</f>
        <v>600</v>
      </c>
      <c r="F223" s="28">
        <f>IF(Source!AK132&lt;&gt; 0, Source!AK132,Source!AL132 + Source!AM132 + Source!AO132)</f>
        <v>1.6</v>
      </c>
      <c r="G223" s="27"/>
      <c r="H223" s="28"/>
      <c r="I223" s="27" t="str">
        <f>Source!BO132</f>
        <v/>
      </c>
      <c r="J223" s="27"/>
      <c r="K223" s="28"/>
      <c r="L223" s="29"/>
      <c r="S223">
        <f>ROUND((Source!FX132/100)*((ROUND(Source!AF132*Source!I132, 2)+ROUND(Source!AE132*Source!I132, 2))), 2)</f>
        <v>0</v>
      </c>
      <c r="T223">
        <f>Source!X132</f>
        <v>0</v>
      </c>
      <c r="U223">
        <f>ROUND((Source!FY132/100)*((ROUND(Source!AF132*Source!I132, 2)+ROUND(Source!AE132*Source!I132, 2))), 2)</f>
        <v>0</v>
      </c>
      <c r="V223">
        <f>Source!Y132</f>
        <v>0</v>
      </c>
    </row>
    <row r="224" spans="1:26" ht="14.25" x14ac:dyDescent="0.2">
      <c r="A224" s="43"/>
      <c r="B224" s="44"/>
      <c r="C224" s="45" t="s">
        <v>671</v>
      </c>
      <c r="D224" s="46"/>
      <c r="E224" s="47"/>
      <c r="F224" s="48">
        <f>Source!AL132</f>
        <v>1.6</v>
      </c>
      <c r="G224" s="49" t="str">
        <f>Source!DD132</f>
        <v/>
      </c>
      <c r="H224" s="48">
        <f>ROUND(Source!AC132*Source!I132, 2)</f>
        <v>960</v>
      </c>
      <c r="I224" s="49"/>
      <c r="J224" s="49">
        <f>IF(Source!BC132&lt;&gt; 0, Source!BC132, 1)</f>
        <v>1</v>
      </c>
      <c r="K224" s="48">
        <f>Source!P132</f>
        <v>960</v>
      </c>
      <c r="L224" s="50"/>
    </row>
    <row r="225" spans="1:26" ht="15" x14ac:dyDescent="0.25">
      <c r="G225" s="87">
        <f>ROUND(Source!AC132*Source!I132, 2)+ROUND(Source!AF132*Source!I132, 2)+ROUND(Source!AD132*Source!I132, 2)</f>
        <v>960</v>
      </c>
      <c r="H225" s="87"/>
      <c r="J225" s="87">
        <f>Source!O132</f>
        <v>960</v>
      </c>
      <c r="K225" s="87"/>
      <c r="L225" s="38">
        <f>Source!U132</f>
        <v>0</v>
      </c>
      <c r="O225" s="37">
        <f>G225</f>
        <v>960</v>
      </c>
      <c r="P225" s="37">
        <f>J225</f>
        <v>960</v>
      </c>
      <c r="Q225" s="37">
        <f>L225</f>
        <v>0</v>
      </c>
      <c r="W225">
        <f>IF(Source!BI132&lt;=1,G225, 0)</f>
        <v>960</v>
      </c>
      <c r="X225">
        <f>IF(Source!BI132=2,G225, 0)</f>
        <v>0</v>
      </c>
      <c r="Y225">
        <f>IF(Source!BI132=3,G225, 0)</f>
        <v>0</v>
      </c>
      <c r="Z225">
        <f>IF(Source!BI132=4,G225, 0)</f>
        <v>0</v>
      </c>
    </row>
    <row r="226" spans="1:26" ht="14.25" x14ac:dyDescent="0.2">
      <c r="A226" s="24" t="str">
        <f>Source!E134</f>
        <v>102</v>
      </c>
      <c r="B226" s="25" t="str">
        <f>Source!F134</f>
        <v>Прайс</v>
      </c>
      <c r="C226" s="22" t="str">
        <f>Source!G134</f>
        <v>Стяжка кабельная 4х150мм (100шт)</v>
      </c>
      <c r="D226" s="26" t="str">
        <f>Source!DW134</f>
        <v>упак</v>
      </c>
      <c r="E226" s="9">
        <f>Source!I134</f>
        <v>4</v>
      </c>
      <c r="F226" s="28">
        <f>IF(Source!AK134&lt;&gt; 0, Source!AK134,Source!AL134 + Source!AM134 + Source!AO134)</f>
        <v>96.58</v>
      </c>
      <c r="G226" s="27"/>
      <c r="H226" s="28"/>
      <c r="I226" s="27" t="str">
        <f>Source!BO134</f>
        <v/>
      </c>
      <c r="J226" s="27"/>
      <c r="K226" s="28"/>
      <c r="L226" s="29"/>
      <c r="S226">
        <f>ROUND((Source!FX134/100)*((ROUND(Source!AF134*Source!I134, 2)+ROUND(Source!AE134*Source!I134, 2))), 2)</f>
        <v>0</v>
      </c>
      <c r="T226">
        <f>Source!X134</f>
        <v>0</v>
      </c>
      <c r="U226">
        <f>ROUND((Source!FY134/100)*((ROUND(Source!AF134*Source!I134, 2)+ROUND(Source!AE134*Source!I134, 2))), 2)</f>
        <v>0</v>
      </c>
      <c r="V226">
        <f>Source!Y134</f>
        <v>0</v>
      </c>
    </row>
    <row r="227" spans="1:26" ht="14.25" x14ac:dyDescent="0.2">
      <c r="A227" s="43"/>
      <c r="B227" s="44"/>
      <c r="C227" s="45" t="s">
        <v>671</v>
      </c>
      <c r="D227" s="46"/>
      <c r="E227" s="47"/>
      <c r="F227" s="48">
        <f>Source!AL134</f>
        <v>96.58</v>
      </c>
      <c r="G227" s="49" t="str">
        <f>Source!DD134</f>
        <v/>
      </c>
      <c r="H227" s="48">
        <f>ROUND(Source!AC134*Source!I134, 2)</f>
        <v>386.32</v>
      </c>
      <c r="I227" s="49"/>
      <c r="J227" s="49">
        <f>IF(Source!BC134&lt;&gt; 0, Source!BC134, 1)</f>
        <v>1</v>
      </c>
      <c r="K227" s="48">
        <f>Source!P134</f>
        <v>386.32</v>
      </c>
      <c r="L227" s="50"/>
    </row>
    <row r="228" spans="1:26" ht="15" x14ac:dyDescent="0.25">
      <c r="G228" s="87">
        <f>ROUND(Source!AC134*Source!I134, 2)+ROUND(Source!AF134*Source!I134, 2)+ROUND(Source!AD134*Source!I134, 2)</f>
        <v>386.32</v>
      </c>
      <c r="H228" s="87"/>
      <c r="J228" s="87">
        <f>Source!O134</f>
        <v>386.32</v>
      </c>
      <c r="K228" s="87"/>
      <c r="L228" s="38">
        <f>Source!U134</f>
        <v>0</v>
      </c>
      <c r="O228" s="37">
        <f>G228</f>
        <v>386.32</v>
      </c>
      <c r="P228" s="37">
        <f>J228</f>
        <v>386.32</v>
      </c>
      <c r="Q228" s="37">
        <f>L228</f>
        <v>0</v>
      </c>
      <c r="W228">
        <f>IF(Source!BI134&lt;=1,G228, 0)</f>
        <v>386.32</v>
      </c>
      <c r="X228">
        <f>IF(Source!BI134=2,G228, 0)</f>
        <v>0</v>
      </c>
      <c r="Y228">
        <f>IF(Source!BI134=3,G228, 0)</f>
        <v>0</v>
      </c>
      <c r="Z228">
        <f>IF(Source!BI134=4,G228, 0)</f>
        <v>0</v>
      </c>
    </row>
    <row r="229" spans="1:26" ht="42.75" x14ac:dyDescent="0.2">
      <c r="A229" s="24" t="str">
        <f>Source!E135</f>
        <v>103</v>
      </c>
      <c r="B229" s="25" t="str">
        <f>Source!F135</f>
        <v>м10-04-112-6</v>
      </c>
      <c r="C229" s="22" t="str">
        <f>Source!G135</f>
        <v>Шкаф или панель коммутации связи и сигнализации на стене или в нише, количество пар свыше 500</v>
      </c>
      <c r="D229" s="26" t="str">
        <f>Source!DW135</f>
        <v>1  ШТ.</v>
      </c>
      <c r="E229" s="9">
        <f>Source!I135</f>
        <v>1</v>
      </c>
      <c r="F229" s="28">
        <f>IF(Source!AK135&lt;&gt; 0, Source!AK135,Source!AL135 + Source!AM135 + Source!AO135)</f>
        <v>1109.4000000000001</v>
      </c>
      <c r="G229" s="27"/>
      <c r="H229" s="28"/>
      <c r="I229" s="27" t="str">
        <f>Source!BO135</f>
        <v>м10-04-112-6</v>
      </c>
      <c r="J229" s="27"/>
      <c r="K229" s="28"/>
      <c r="L229" s="29"/>
      <c r="S229">
        <f>ROUND((Source!FX135/100)*((ROUND(Source!AF135*Source!I135, 2)+ROUND(Source!AE135*Source!I135, 2))), 2)</f>
        <v>645.12</v>
      </c>
      <c r="T229">
        <f>Source!X135</f>
        <v>24069.52</v>
      </c>
      <c r="U229">
        <f>ROUND((Source!FY135/100)*((ROUND(Source!AF135*Source!I135, 2)+ROUND(Source!AE135*Source!I135, 2))), 2)</f>
        <v>455.79</v>
      </c>
      <c r="V229">
        <f>Source!Y135</f>
        <v>17005.64</v>
      </c>
    </row>
    <row r="230" spans="1:26" ht="14.25" x14ac:dyDescent="0.2">
      <c r="A230" s="24"/>
      <c r="B230" s="25"/>
      <c r="C230" s="22" t="s">
        <v>663</v>
      </c>
      <c r="D230" s="26"/>
      <c r="E230" s="9"/>
      <c r="F230" s="28">
        <f>Source!AO135</f>
        <v>701.22</v>
      </c>
      <c r="G230" s="27" t="str">
        <f>Source!DG135</f>
        <v/>
      </c>
      <c r="H230" s="28">
        <f>ROUND(Source!AF135*Source!I135, 2)</f>
        <v>701.22</v>
      </c>
      <c r="I230" s="27"/>
      <c r="J230" s="27">
        <f>IF(Source!BA135&lt;&gt; 0, Source!BA135, 1)</f>
        <v>37.31</v>
      </c>
      <c r="K230" s="28">
        <f>Source!S135</f>
        <v>26162.52</v>
      </c>
      <c r="L230" s="29"/>
      <c r="R230">
        <f>H230</f>
        <v>701.22</v>
      </c>
    </row>
    <row r="231" spans="1:26" ht="14.25" x14ac:dyDescent="0.2">
      <c r="A231" s="24"/>
      <c r="B231" s="25"/>
      <c r="C231" s="22" t="s">
        <v>671</v>
      </c>
      <c r="D231" s="26"/>
      <c r="E231" s="9"/>
      <c r="F231" s="28">
        <f>Source!AL135</f>
        <v>408.18</v>
      </c>
      <c r="G231" s="27" t="str">
        <f>Source!DD135</f>
        <v/>
      </c>
      <c r="H231" s="28">
        <f>ROUND(Source!AC135*Source!I135, 2)</f>
        <v>408.18</v>
      </c>
      <c r="I231" s="27"/>
      <c r="J231" s="27">
        <f>IF(Source!BC135&lt;&gt; 0, Source!BC135, 1)</f>
        <v>10.78</v>
      </c>
      <c r="K231" s="28">
        <f>Source!P135</f>
        <v>4400.18</v>
      </c>
      <c r="L231" s="29"/>
    </row>
    <row r="232" spans="1:26" ht="14.25" x14ac:dyDescent="0.2">
      <c r="A232" s="24"/>
      <c r="B232" s="25"/>
      <c r="C232" s="22" t="s">
        <v>664</v>
      </c>
      <c r="D232" s="26" t="s">
        <v>665</v>
      </c>
      <c r="E232" s="9">
        <f>Source!BZ135</f>
        <v>92</v>
      </c>
      <c r="F232" s="30"/>
      <c r="G232" s="27"/>
      <c r="H232" s="28">
        <f>SUM(S229:S242)</f>
        <v>645.12</v>
      </c>
      <c r="I232" s="31"/>
      <c r="J232" s="22">
        <f>Source!AT135</f>
        <v>92</v>
      </c>
      <c r="K232" s="28">
        <f>SUM(T229:T242)</f>
        <v>24069.52</v>
      </c>
      <c r="L232" s="29"/>
    </row>
    <row r="233" spans="1:26" ht="14.25" x14ac:dyDescent="0.2">
      <c r="A233" s="24"/>
      <c r="B233" s="25"/>
      <c r="C233" s="22" t="s">
        <v>666</v>
      </c>
      <c r="D233" s="26" t="s">
        <v>665</v>
      </c>
      <c r="E233" s="9">
        <f>Source!CA135</f>
        <v>65</v>
      </c>
      <c r="F233" s="30"/>
      <c r="G233" s="27"/>
      <c r="H233" s="28">
        <f>SUM(U229:U242)</f>
        <v>455.79</v>
      </c>
      <c r="I233" s="31"/>
      <c r="J233" s="22">
        <f>Source!AU135</f>
        <v>65</v>
      </c>
      <c r="K233" s="28">
        <f>SUM(V229:V242)</f>
        <v>17005.64</v>
      </c>
      <c r="L233" s="29"/>
    </row>
    <row r="234" spans="1:26" ht="14.25" x14ac:dyDescent="0.2">
      <c r="A234" s="24"/>
      <c r="B234" s="25"/>
      <c r="C234" s="22" t="s">
        <v>667</v>
      </c>
      <c r="D234" s="26" t="s">
        <v>668</v>
      </c>
      <c r="E234" s="9">
        <f>Source!AQ135</f>
        <v>78</v>
      </c>
      <c r="F234" s="28"/>
      <c r="G234" s="27" t="str">
        <f>Source!DI135</f>
        <v/>
      </c>
      <c r="H234" s="28"/>
      <c r="I234" s="27"/>
      <c r="J234" s="27"/>
      <c r="K234" s="28"/>
      <c r="L234" s="32">
        <f>Source!U135</f>
        <v>78</v>
      </c>
    </row>
    <row r="235" spans="1:26" ht="14.25" x14ac:dyDescent="0.2">
      <c r="A235" s="71" t="s">
        <v>669</v>
      </c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</row>
    <row r="236" spans="1:26" ht="28.5" x14ac:dyDescent="0.2">
      <c r="A236" s="33"/>
      <c r="B236" s="33" t="str">
        <f>SmtRes!I218</f>
        <v>101-0511</v>
      </c>
      <c r="C236" s="33" t="str">
        <f>SmtRes!K218</f>
        <v>Лак пропиточный без растворителей АС-9115</v>
      </c>
      <c r="D236" s="35" t="str">
        <f>SmtRes!P218</f>
        <v>т</v>
      </c>
      <c r="E236" s="34">
        <f>SmtRes!Y218*Source!I135</f>
        <v>5.0000000000000001E-4</v>
      </c>
      <c r="F236" s="36">
        <f>SmtRes!AE218</f>
        <v>53668</v>
      </c>
      <c r="G236" s="35"/>
      <c r="H236" s="36">
        <f>SmtRes!AE218*SmtRes!Y218*Source!I135</f>
        <v>26.834</v>
      </c>
      <c r="I236" s="35"/>
      <c r="J236" s="35"/>
      <c r="K236" s="36">
        <f>SmtRes!AA218*SmtRes!Y218*Source!I135</f>
        <v>168.78585999999999</v>
      </c>
      <c r="L236" s="36"/>
    </row>
    <row r="237" spans="1:26" ht="14.25" x14ac:dyDescent="0.2">
      <c r="A237" s="33"/>
      <c r="B237" s="33" t="str">
        <f>SmtRes!I219</f>
        <v>101-2073</v>
      </c>
      <c r="C237" s="33" t="str">
        <f>SmtRes!K219</f>
        <v>Нитки суровые</v>
      </c>
      <c r="D237" s="35" t="str">
        <f>SmtRes!P219</f>
        <v>кг</v>
      </c>
      <c r="E237" s="34">
        <f>SmtRes!Y219*Source!I135</f>
        <v>0.3</v>
      </c>
      <c r="F237" s="36">
        <f>SmtRes!AE219</f>
        <v>158.1</v>
      </c>
      <c r="G237" s="35"/>
      <c r="H237" s="36">
        <f>SmtRes!AE219*SmtRes!Y219*Source!I135</f>
        <v>47.43</v>
      </c>
      <c r="I237" s="35"/>
      <c r="J237" s="35"/>
      <c r="K237" s="36">
        <f>SmtRes!AA219*SmtRes!Y219*Source!I135</f>
        <v>325.84500000000003</v>
      </c>
      <c r="L237" s="36"/>
    </row>
    <row r="238" spans="1:26" ht="57" x14ac:dyDescent="0.2">
      <c r="A238" s="33"/>
      <c r="B238" s="33" t="str">
        <f>SmtRes!I220</f>
        <v>101-2493</v>
      </c>
      <c r="C238" s="33" t="str">
        <f>SmtRes!K220</f>
        <v>Лента липкая изоляционная на поликасиновом компаунде марки ЛСЭПЛ, шириной 20-30 мм, толщиной от 0,14 до 0,19 мм</v>
      </c>
      <c r="D238" s="35" t="str">
        <f>SmtRes!P220</f>
        <v>кг</v>
      </c>
      <c r="E238" s="34">
        <f>SmtRes!Y220*Source!I135</f>
        <v>0.5</v>
      </c>
      <c r="F238" s="36">
        <f>SmtRes!AE220</f>
        <v>95.86</v>
      </c>
      <c r="G238" s="35"/>
      <c r="H238" s="36">
        <f>SmtRes!AE220*SmtRes!Y220*Source!I135</f>
        <v>47.93</v>
      </c>
      <c r="I238" s="35"/>
      <c r="J238" s="35"/>
      <c r="K238" s="36">
        <f>SmtRes!AA220*SmtRes!Y220*Source!I135</f>
        <v>372.41500000000002</v>
      </c>
      <c r="L238" s="36"/>
    </row>
    <row r="239" spans="1:26" ht="14.25" x14ac:dyDescent="0.2">
      <c r="A239" s="33"/>
      <c r="B239" s="33" t="str">
        <f>SmtRes!I221</f>
        <v>111-0109</v>
      </c>
      <c r="C239" s="33" t="str">
        <f>SmtRes!K221</f>
        <v>Бирки маркировочные пластмассовые</v>
      </c>
      <c r="D239" s="35" t="str">
        <f>SmtRes!P221</f>
        <v>100 шт.</v>
      </c>
      <c r="E239" s="34">
        <f>SmtRes!Y221*Source!I135</f>
        <v>5</v>
      </c>
      <c r="F239" s="36">
        <f>SmtRes!AE221</f>
        <v>31.35</v>
      </c>
      <c r="G239" s="35"/>
      <c r="H239" s="36">
        <f>SmtRes!AE221*SmtRes!Y221*Source!I135</f>
        <v>156.75</v>
      </c>
      <c r="I239" s="35"/>
      <c r="J239" s="35"/>
      <c r="K239" s="36">
        <f>SmtRes!AA221*SmtRes!Y221*Source!I135</f>
        <v>971.85</v>
      </c>
      <c r="L239" s="36"/>
    </row>
    <row r="240" spans="1:26" ht="28.5" x14ac:dyDescent="0.2">
      <c r="A240" s="33"/>
      <c r="B240" s="33" t="str">
        <f>SmtRes!I222</f>
        <v>506-1361</v>
      </c>
      <c r="C240" s="33" t="str">
        <f>SmtRes!K222</f>
        <v>Припои оловянно-свинцовые бессурьмянистые марки ПОС40</v>
      </c>
      <c r="D240" s="35" t="str">
        <f>SmtRes!P222</f>
        <v>кг</v>
      </c>
      <c r="E240" s="34">
        <f>SmtRes!Y222*Source!I135</f>
        <v>1.5</v>
      </c>
      <c r="F240" s="36">
        <f>SmtRes!AE222</f>
        <v>69.03</v>
      </c>
      <c r="G240" s="35"/>
      <c r="H240" s="36">
        <f>SmtRes!AE222*SmtRes!Y222*Source!I135</f>
        <v>103.545</v>
      </c>
      <c r="I240" s="35"/>
      <c r="J240" s="35"/>
      <c r="K240" s="36">
        <f>SmtRes!AA222*SmtRes!Y222*Source!I135</f>
        <v>1949.7449999999999</v>
      </c>
      <c r="L240" s="36"/>
    </row>
    <row r="241" spans="1:26" ht="28.5" x14ac:dyDescent="0.2">
      <c r="A241" s="33"/>
      <c r="B241" s="33" t="str">
        <f>SmtRes!I223</f>
        <v>507-0702</v>
      </c>
      <c r="C241" s="33" t="str">
        <f>SmtRes!K223</f>
        <v>Трубка полихлорвиниловая ПХВ-305 диаметром 6-10 мм</v>
      </c>
      <c r="D241" s="35" t="str">
        <f>SmtRes!P223</f>
        <v>кг</v>
      </c>
      <c r="E241" s="34">
        <f>SmtRes!Y223*Source!I135</f>
        <v>0.3</v>
      </c>
      <c r="F241" s="36">
        <f>SmtRes!AE223</f>
        <v>38.909999999999997</v>
      </c>
      <c r="G241" s="35"/>
      <c r="H241" s="36">
        <f>SmtRes!AE223*SmtRes!Y223*Source!I135</f>
        <v>11.672999999999998</v>
      </c>
      <c r="I241" s="35"/>
      <c r="J241" s="35"/>
      <c r="K241" s="36">
        <f>SmtRes!AA223*SmtRes!Y223*Source!I135</f>
        <v>88.832999999999998</v>
      </c>
      <c r="L241" s="36"/>
    </row>
    <row r="242" spans="1:26" ht="28.5" x14ac:dyDescent="0.2">
      <c r="A242" s="39"/>
      <c r="B242" s="39" t="str">
        <f>SmtRes!I224</f>
        <v>999-9950</v>
      </c>
      <c r="C242" s="39" t="str">
        <f>SmtRes!K224</f>
        <v>Вспомогательные ненормируемые материалы (2% от ОЗП)</v>
      </c>
      <c r="D242" s="40" t="str">
        <f>SmtRes!P224</f>
        <v>РУБ</v>
      </c>
      <c r="E242" s="41">
        <f>SmtRes!Y224*Source!I135</f>
        <v>14.02</v>
      </c>
      <c r="F242" s="42">
        <f>SmtRes!AE224</f>
        <v>1</v>
      </c>
      <c r="G242" s="40"/>
      <c r="H242" s="42">
        <f>SmtRes!AE224*SmtRes!Y224*Source!I135</f>
        <v>14.02</v>
      </c>
      <c r="I242" s="40"/>
      <c r="J242" s="40"/>
      <c r="K242" s="42">
        <f>SmtRes!AA224*SmtRes!Y224*Source!I135</f>
        <v>14.02</v>
      </c>
      <c r="L242" s="42"/>
    </row>
    <row r="243" spans="1:26" ht="15" x14ac:dyDescent="0.25">
      <c r="G243" s="87">
        <f>ROUND(Source!AC135*Source!I135, 2)+ROUND(Source!AF135*Source!I135, 2)+ROUND(Source!AD135*Source!I135, 2)+SUM(H232:H233)</f>
        <v>2210.3100000000004</v>
      </c>
      <c r="H243" s="87"/>
      <c r="J243" s="87">
        <f>Source!O135+SUM(K232:K233)</f>
        <v>71637.86</v>
      </c>
      <c r="K243" s="87"/>
      <c r="L243" s="38">
        <f>Source!U135</f>
        <v>78</v>
      </c>
      <c r="O243" s="37">
        <f>G243</f>
        <v>2210.3100000000004</v>
      </c>
      <c r="P243" s="37">
        <f>J243</f>
        <v>71637.86</v>
      </c>
      <c r="Q243" s="37">
        <f>L243</f>
        <v>78</v>
      </c>
      <c r="W243">
        <f>IF(Source!BI135&lt;=1,G243, 0)</f>
        <v>0</v>
      </c>
      <c r="X243">
        <f>IF(Source!BI135=2,G243, 0)</f>
        <v>2210.3100000000004</v>
      </c>
      <c r="Y243">
        <f>IF(Source!BI135=3,G243, 0)</f>
        <v>0</v>
      </c>
      <c r="Z243">
        <f>IF(Source!BI135=4,G243, 0)</f>
        <v>0</v>
      </c>
    </row>
    <row r="244" spans="1:26" ht="42.75" x14ac:dyDescent="0.2">
      <c r="A244" s="24" t="str">
        <f>Source!E136</f>
        <v>104</v>
      </c>
      <c r="B244" s="25" t="str">
        <f>Source!F136</f>
        <v/>
      </c>
      <c r="C244" s="22" t="str">
        <f>Source!G136</f>
        <v>Шкаф телекоммуникационный антивандальный настенный 19U ШАН -М IP 54</v>
      </c>
      <c r="D244" s="26" t="str">
        <f>Source!DW136</f>
        <v>ШТ</v>
      </c>
      <c r="E244" s="9">
        <f>Source!I136</f>
        <v>1</v>
      </c>
      <c r="F244" s="28">
        <f>IF(Source!AK136&lt;&gt; 0, Source!AK136,Source!AL136 + Source!AM136 + Source!AO136)</f>
        <v>15000</v>
      </c>
      <c r="G244" s="27"/>
      <c r="H244" s="28"/>
      <c r="I244" s="27" t="str">
        <f>Source!BO136</f>
        <v/>
      </c>
      <c r="J244" s="27"/>
      <c r="K244" s="28"/>
      <c r="L244" s="29"/>
      <c r="S244">
        <f>ROUND((Source!FX136/100)*((ROUND(Source!AF136*Source!I136, 2)+ROUND(Source!AE136*Source!I136, 2))), 2)</f>
        <v>0</v>
      </c>
      <c r="T244">
        <f>Source!X136</f>
        <v>0</v>
      </c>
      <c r="U244">
        <f>ROUND((Source!FY136/100)*((ROUND(Source!AF136*Source!I136, 2)+ROUND(Source!AE136*Source!I136, 2))), 2)</f>
        <v>0</v>
      </c>
      <c r="V244">
        <f>Source!Y136</f>
        <v>0</v>
      </c>
    </row>
    <row r="245" spans="1:26" ht="14.25" x14ac:dyDescent="0.2">
      <c r="A245" s="43"/>
      <c r="B245" s="44"/>
      <c r="C245" s="45" t="s">
        <v>671</v>
      </c>
      <c r="D245" s="46"/>
      <c r="E245" s="47"/>
      <c r="F245" s="48">
        <f>Source!AL136</f>
        <v>15000</v>
      </c>
      <c r="G245" s="49" t="str">
        <f>Source!DD136</f>
        <v/>
      </c>
      <c r="H245" s="48">
        <f>ROUND(Source!AC136*Source!I136, 2)</f>
        <v>15000</v>
      </c>
      <c r="I245" s="49"/>
      <c r="J245" s="49">
        <f>IF(Source!BC136&lt;&gt; 0, Source!BC136, 1)</f>
        <v>1</v>
      </c>
      <c r="K245" s="48">
        <f>Source!P136</f>
        <v>15000</v>
      </c>
      <c r="L245" s="50"/>
    </row>
    <row r="246" spans="1:26" ht="15" x14ac:dyDescent="0.25">
      <c r="G246" s="87">
        <f>ROUND(Source!AC136*Source!I136, 2)+ROUND(Source!AF136*Source!I136, 2)+ROUND(Source!AD136*Source!I136, 2)</f>
        <v>15000</v>
      </c>
      <c r="H246" s="87"/>
      <c r="J246" s="87">
        <f>Source!O136</f>
        <v>15000</v>
      </c>
      <c r="K246" s="87"/>
      <c r="L246" s="38">
        <f>Source!U136</f>
        <v>0</v>
      </c>
      <c r="O246" s="37">
        <f>G246</f>
        <v>15000</v>
      </c>
      <c r="P246" s="37">
        <f>J246</f>
        <v>15000</v>
      </c>
      <c r="Q246" s="37">
        <f>L246</f>
        <v>0</v>
      </c>
      <c r="W246">
        <f>IF(Source!BI136&lt;=1,G246, 0)</f>
        <v>15000</v>
      </c>
      <c r="X246">
        <f>IF(Source!BI136=2,G246, 0)</f>
        <v>0</v>
      </c>
      <c r="Y246">
        <f>IF(Source!BI136=3,G246, 0)</f>
        <v>0</v>
      </c>
      <c r="Z246">
        <f>IF(Source!BI136=4,G246, 0)</f>
        <v>0</v>
      </c>
    </row>
    <row r="247" spans="1:26" ht="28.5" x14ac:dyDescent="0.2">
      <c r="A247" s="24" t="str">
        <f>Source!E137</f>
        <v>105</v>
      </c>
      <c r="B247" s="25" t="str">
        <f>Source!F137</f>
        <v/>
      </c>
      <c r="C247" s="22" t="str">
        <f>Source!G137</f>
        <v>Полка перфорированная консольная ПК-40-19"-2U ССД</v>
      </c>
      <c r="D247" s="26" t="str">
        <f>Source!DW137</f>
        <v>ШТ</v>
      </c>
      <c r="E247" s="9">
        <f>Source!I137</f>
        <v>1</v>
      </c>
      <c r="F247" s="28">
        <f>IF(Source!AK137&lt;&gt; 0, Source!AK137,Source!AL137 + Source!AM137 + Source!AO137)</f>
        <v>1241</v>
      </c>
      <c r="G247" s="27"/>
      <c r="H247" s="28"/>
      <c r="I247" s="27" t="str">
        <f>Source!BO137</f>
        <v/>
      </c>
      <c r="J247" s="27"/>
      <c r="K247" s="28"/>
      <c r="L247" s="29"/>
      <c r="S247">
        <f>ROUND((Source!FX137/100)*((ROUND(Source!AF137*Source!I137, 2)+ROUND(Source!AE137*Source!I137, 2))), 2)</f>
        <v>0</v>
      </c>
      <c r="T247">
        <f>Source!X137</f>
        <v>0</v>
      </c>
      <c r="U247">
        <f>ROUND((Source!FY137/100)*((ROUND(Source!AF137*Source!I137, 2)+ROUND(Source!AE137*Source!I137, 2))), 2)</f>
        <v>0</v>
      </c>
      <c r="V247">
        <f>Source!Y137</f>
        <v>0</v>
      </c>
    </row>
    <row r="248" spans="1:26" ht="14.25" x14ac:dyDescent="0.2">
      <c r="A248" s="43"/>
      <c r="B248" s="44"/>
      <c r="C248" s="45" t="s">
        <v>671</v>
      </c>
      <c r="D248" s="46"/>
      <c r="E248" s="47"/>
      <c r="F248" s="48">
        <f>Source!AL137</f>
        <v>1241</v>
      </c>
      <c r="G248" s="49" t="str">
        <f>Source!DD137</f>
        <v/>
      </c>
      <c r="H248" s="48">
        <f>ROUND(Source!AC137*Source!I137, 2)</f>
        <v>1241</v>
      </c>
      <c r="I248" s="49"/>
      <c r="J248" s="49">
        <f>IF(Source!BC137&lt;&gt; 0, Source!BC137, 1)</f>
        <v>1</v>
      </c>
      <c r="K248" s="48">
        <f>Source!P137</f>
        <v>1241</v>
      </c>
      <c r="L248" s="50"/>
    </row>
    <row r="249" spans="1:26" ht="15" x14ac:dyDescent="0.25">
      <c r="G249" s="87">
        <f>ROUND(Source!AC137*Source!I137, 2)+ROUND(Source!AF137*Source!I137, 2)+ROUND(Source!AD137*Source!I137, 2)</f>
        <v>1241</v>
      </c>
      <c r="H249" s="87"/>
      <c r="J249" s="87">
        <f>Source!O137</f>
        <v>1241</v>
      </c>
      <c r="K249" s="87"/>
      <c r="L249" s="38">
        <f>Source!U137</f>
        <v>0</v>
      </c>
      <c r="O249" s="37">
        <f>G249</f>
        <v>1241</v>
      </c>
      <c r="P249" s="37">
        <f>J249</f>
        <v>1241</v>
      </c>
      <c r="Q249" s="37">
        <f>L249</f>
        <v>0</v>
      </c>
      <c r="W249">
        <f>IF(Source!BI137&lt;=1,G249, 0)</f>
        <v>1241</v>
      </c>
      <c r="X249">
        <f>IF(Source!BI137=2,G249, 0)</f>
        <v>0</v>
      </c>
      <c r="Y249">
        <f>IF(Source!BI137=3,G249, 0)</f>
        <v>0</v>
      </c>
      <c r="Z249">
        <f>IF(Source!BI137=4,G249, 0)</f>
        <v>0</v>
      </c>
    </row>
    <row r="250" spans="1:26" ht="28.5" x14ac:dyDescent="0.2">
      <c r="A250" s="24" t="str">
        <f>Source!E138</f>
        <v>106</v>
      </c>
      <c r="B250" s="25" t="str">
        <f>Source!F138</f>
        <v/>
      </c>
      <c r="C250" s="22" t="str">
        <f>Source!G138</f>
        <v>Органайзер кабельный горизонтальный 4 кольца ОКГ-19"-1U ССД</v>
      </c>
      <c r="D250" s="26" t="str">
        <f>Source!DW138</f>
        <v>ШТ</v>
      </c>
      <c r="E250" s="9">
        <f>Source!I138</f>
        <v>1</v>
      </c>
      <c r="F250" s="28">
        <f>IF(Source!AK138&lt;&gt; 0, Source!AK138,Source!AL138 + Source!AM138 + Source!AO138)</f>
        <v>587</v>
      </c>
      <c r="G250" s="27"/>
      <c r="H250" s="28"/>
      <c r="I250" s="27" t="str">
        <f>Source!BO138</f>
        <v/>
      </c>
      <c r="J250" s="27"/>
      <c r="K250" s="28"/>
      <c r="L250" s="29"/>
      <c r="S250">
        <f>ROUND((Source!FX138/100)*((ROUND(Source!AF138*Source!I138, 2)+ROUND(Source!AE138*Source!I138, 2))), 2)</f>
        <v>0</v>
      </c>
      <c r="T250">
        <f>Source!X138</f>
        <v>0</v>
      </c>
      <c r="U250">
        <f>ROUND((Source!FY138/100)*((ROUND(Source!AF138*Source!I138, 2)+ROUND(Source!AE138*Source!I138, 2))), 2)</f>
        <v>0</v>
      </c>
      <c r="V250">
        <f>Source!Y138</f>
        <v>0</v>
      </c>
    </row>
    <row r="251" spans="1:26" ht="14.25" x14ac:dyDescent="0.2">
      <c r="A251" s="43"/>
      <c r="B251" s="44"/>
      <c r="C251" s="45" t="s">
        <v>671</v>
      </c>
      <c r="D251" s="46"/>
      <c r="E251" s="47"/>
      <c r="F251" s="48">
        <f>Source!AL138</f>
        <v>587</v>
      </c>
      <c r="G251" s="49" t="str">
        <f>Source!DD138</f>
        <v/>
      </c>
      <c r="H251" s="48">
        <f>ROUND(Source!AC138*Source!I138, 2)</f>
        <v>587</v>
      </c>
      <c r="I251" s="49"/>
      <c r="J251" s="49">
        <f>IF(Source!BC138&lt;&gt; 0, Source!BC138, 1)</f>
        <v>1</v>
      </c>
      <c r="K251" s="48">
        <f>Source!P138</f>
        <v>587</v>
      </c>
      <c r="L251" s="50"/>
    </row>
    <row r="252" spans="1:26" ht="15" x14ac:dyDescent="0.25">
      <c r="G252" s="87">
        <f>ROUND(Source!AC138*Source!I138, 2)+ROUND(Source!AF138*Source!I138, 2)+ROUND(Source!AD138*Source!I138, 2)</f>
        <v>587</v>
      </c>
      <c r="H252" s="87"/>
      <c r="J252" s="87">
        <f>Source!O138</f>
        <v>587</v>
      </c>
      <c r="K252" s="87"/>
      <c r="L252" s="38">
        <f>Source!U138</f>
        <v>0</v>
      </c>
      <c r="O252" s="37">
        <f>G252</f>
        <v>587</v>
      </c>
      <c r="P252" s="37">
        <f>J252</f>
        <v>587</v>
      </c>
      <c r="Q252" s="37">
        <f>L252</f>
        <v>0</v>
      </c>
      <c r="W252">
        <f>IF(Source!BI138&lt;=1,G252, 0)</f>
        <v>587</v>
      </c>
      <c r="X252">
        <f>IF(Source!BI138=2,G252, 0)</f>
        <v>0</v>
      </c>
      <c r="Y252">
        <f>IF(Source!BI138=3,G252, 0)</f>
        <v>0</v>
      </c>
      <c r="Z252">
        <f>IF(Source!BI138=4,G252, 0)</f>
        <v>0</v>
      </c>
    </row>
    <row r="253" spans="1:26" ht="28.5" x14ac:dyDescent="0.2">
      <c r="A253" s="24" t="str">
        <f>Source!E139</f>
        <v>107</v>
      </c>
      <c r="B253" s="25" t="str">
        <f>Source!F139</f>
        <v/>
      </c>
      <c r="C253" s="22" t="str">
        <f>Source!G139</f>
        <v>Комплект крепежа (винт, шайба, гайка, 20 шт. в упак.)</v>
      </c>
      <c r="D253" s="26" t="str">
        <f>Source!DW139</f>
        <v>ШТ</v>
      </c>
      <c r="E253" s="9">
        <f>Source!I139</f>
        <v>1</v>
      </c>
      <c r="F253" s="28">
        <f>IF(Source!AK139&lt;&gt; 0, Source!AK139,Source!AL139 + Source!AM139 + Source!AO139)</f>
        <v>287</v>
      </c>
      <c r="G253" s="27"/>
      <c r="H253" s="28"/>
      <c r="I253" s="27" t="str">
        <f>Source!BO139</f>
        <v/>
      </c>
      <c r="J253" s="27"/>
      <c r="K253" s="28"/>
      <c r="L253" s="29"/>
      <c r="S253">
        <f>ROUND((Source!FX139/100)*((ROUND(Source!AF139*Source!I139, 2)+ROUND(Source!AE139*Source!I139, 2))), 2)</f>
        <v>0</v>
      </c>
      <c r="T253">
        <f>Source!X139</f>
        <v>0</v>
      </c>
      <c r="U253">
        <f>ROUND((Source!FY139/100)*((ROUND(Source!AF139*Source!I139, 2)+ROUND(Source!AE139*Source!I139, 2))), 2)</f>
        <v>0</v>
      </c>
      <c r="V253">
        <f>Source!Y139</f>
        <v>0</v>
      </c>
    </row>
    <row r="254" spans="1:26" ht="14.25" x14ac:dyDescent="0.2">
      <c r="A254" s="43"/>
      <c r="B254" s="44"/>
      <c r="C254" s="45" t="s">
        <v>671</v>
      </c>
      <c r="D254" s="46"/>
      <c r="E254" s="47"/>
      <c r="F254" s="48">
        <f>Source!AL139</f>
        <v>287</v>
      </c>
      <c r="G254" s="49" t="str">
        <f>Source!DD139</f>
        <v/>
      </c>
      <c r="H254" s="48">
        <f>ROUND(Source!AC139*Source!I139, 2)</f>
        <v>287</v>
      </c>
      <c r="I254" s="49"/>
      <c r="J254" s="49">
        <f>IF(Source!BC139&lt;&gt; 0, Source!BC139, 1)</f>
        <v>1</v>
      </c>
      <c r="K254" s="48">
        <f>Source!P139</f>
        <v>287</v>
      </c>
      <c r="L254" s="50"/>
    </row>
    <row r="255" spans="1:26" ht="15" x14ac:dyDescent="0.25">
      <c r="G255" s="87">
        <f>ROUND(Source!AC139*Source!I139, 2)+ROUND(Source!AF139*Source!I139, 2)+ROUND(Source!AD139*Source!I139, 2)</f>
        <v>287</v>
      </c>
      <c r="H255" s="87"/>
      <c r="J255" s="87">
        <f>Source!O139</f>
        <v>287</v>
      </c>
      <c r="K255" s="87"/>
      <c r="L255" s="38">
        <f>Source!U139</f>
        <v>0</v>
      </c>
      <c r="O255" s="37">
        <f>G255</f>
        <v>287</v>
      </c>
      <c r="P255" s="37">
        <f>J255</f>
        <v>287</v>
      </c>
      <c r="Q255" s="37">
        <f>L255</f>
        <v>0</v>
      </c>
      <c r="W255">
        <f>IF(Source!BI139&lt;=1,G255, 0)</f>
        <v>287</v>
      </c>
      <c r="X255">
        <f>IF(Source!BI139=2,G255, 0)</f>
        <v>0</v>
      </c>
      <c r="Y255">
        <f>IF(Source!BI139=3,G255, 0)</f>
        <v>0</v>
      </c>
      <c r="Z255">
        <f>IF(Source!BI139=4,G255, 0)</f>
        <v>0</v>
      </c>
    </row>
    <row r="256" spans="1:26" ht="14.25" x14ac:dyDescent="0.2">
      <c r="A256" s="24" t="str">
        <f>Source!E140</f>
        <v>108</v>
      </c>
      <c r="B256" s="25" t="str">
        <f>Source!F140</f>
        <v/>
      </c>
      <c r="C256" s="22" t="str">
        <f>Source!G140</f>
        <v>Блок силовых розеток 8Р</v>
      </c>
      <c r="D256" s="26" t="str">
        <f>Source!DW140</f>
        <v>ШТ</v>
      </c>
      <c r="E256" s="9">
        <f>Source!I140</f>
        <v>1</v>
      </c>
      <c r="F256" s="28">
        <f>IF(Source!AK140&lt;&gt; 0, Source!AK140,Source!AL140 + Source!AM140 + Source!AO140)</f>
        <v>1900</v>
      </c>
      <c r="G256" s="27"/>
      <c r="H256" s="28"/>
      <c r="I256" s="27" t="str">
        <f>Source!BO140</f>
        <v/>
      </c>
      <c r="J256" s="27"/>
      <c r="K256" s="28"/>
      <c r="L256" s="29"/>
      <c r="S256">
        <f>ROUND((Source!FX140/100)*((ROUND(Source!AF140*Source!I140, 2)+ROUND(Source!AE140*Source!I140, 2))), 2)</f>
        <v>0</v>
      </c>
      <c r="T256">
        <f>Source!X140</f>
        <v>0</v>
      </c>
      <c r="U256">
        <f>ROUND((Source!FY140/100)*((ROUND(Source!AF140*Source!I140, 2)+ROUND(Source!AE140*Source!I140, 2))), 2)</f>
        <v>0</v>
      </c>
      <c r="V256">
        <f>Source!Y140</f>
        <v>0</v>
      </c>
    </row>
    <row r="257" spans="1:33" ht="14.25" x14ac:dyDescent="0.2">
      <c r="A257" s="43"/>
      <c r="B257" s="44"/>
      <c r="C257" s="45" t="s">
        <v>671</v>
      </c>
      <c r="D257" s="46"/>
      <c r="E257" s="47"/>
      <c r="F257" s="48">
        <f>Source!AL140</f>
        <v>1900</v>
      </c>
      <c r="G257" s="49" t="str">
        <f>Source!DD140</f>
        <v/>
      </c>
      <c r="H257" s="48">
        <f>ROUND(Source!AC140*Source!I140, 2)</f>
        <v>1900</v>
      </c>
      <c r="I257" s="49"/>
      <c r="J257" s="49">
        <f>IF(Source!BC140&lt;&gt; 0, Source!BC140, 1)</f>
        <v>1</v>
      </c>
      <c r="K257" s="48">
        <f>Source!P140</f>
        <v>1900</v>
      </c>
      <c r="L257" s="50"/>
    </row>
    <row r="258" spans="1:33" ht="15" x14ac:dyDescent="0.25">
      <c r="G258" s="87">
        <f>ROUND(Source!AC140*Source!I140, 2)+ROUND(Source!AF140*Source!I140, 2)+ROUND(Source!AD140*Source!I140, 2)</f>
        <v>1900</v>
      </c>
      <c r="H258" s="87"/>
      <c r="J258" s="87">
        <f>Source!O140</f>
        <v>1900</v>
      </c>
      <c r="K258" s="87"/>
      <c r="L258" s="38">
        <f>Source!U140</f>
        <v>0</v>
      </c>
      <c r="O258" s="37">
        <f>G258</f>
        <v>1900</v>
      </c>
      <c r="P258" s="37">
        <f>J258</f>
        <v>1900</v>
      </c>
      <c r="Q258" s="37">
        <f>L258</f>
        <v>0</v>
      </c>
      <c r="W258">
        <f>IF(Source!BI140&lt;=1,G258, 0)</f>
        <v>1900</v>
      </c>
      <c r="X258">
        <f>IF(Source!BI140=2,G258, 0)</f>
        <v>0</v>
      </c>
      <c r="Y258">
        <f>IF(Source!BI140=3,G258, 0)</f>
        <v>0</v>
      </c>
      <c r="Z258">
        <f>IF(Source!BI140=4,G258, 0)</f>
        <v>0</v>
      </c>
    </row>
    <row r="259" spans="1:33" ht="28.5" x14ac:dyDescent="0.2">
      <c r="A259" s="24" t="str">
        <f>Source!E141</f>
        <v>109</v>
      </c>
      <c r="B259" s="25" t="str">
        <f>Source!F141</f>
        <v/>
      </c>
      <c r="C259" s="22" t="str">
        <f>Source!G141</f>
        <v>Модуль вентиляторный потолочный, 2 вентилятора</v>
      </c>
      <c r="D259" s="26" t="str">
        <f>Source!DW141</f>
        <v>ШТ</v>
      </c>
      <c r="E259" s="9">
        <f>Source!I141</f>
        <v>1</v>
      </c>
      <c r="F259" s="28">
        <f>IF(Source!AK141&lt;&gt; 0, Source!AK141,Source!AL141 + Source!AM141 + Source!AO141)</f>
        <v>8741</v>
      </c>
      <c r="G259" s="27"/>
      <c r="H259" s="28"/>
      <c r="I259" s="27" t="str">
        <f>Source!BO141</f>
        <v/>
      </c>
      <c r="J259" s="27"/>
      <c r="K259" s="28"/>
      <c r="L259" s="29"/>
      <c r="S259">
        <f>ROUND((Source!FX141/100)*((ROUND(Source!AF141*Source!I141, 2)+ROUND(Source!AE141*Source!I141, 2))), 2)</f>
        <v>0</v>
      </c>
      <c r="T259">
        <f>Source!X141</f>
        <v>0</v>
      </c>
      <c r="U259">
        <f>ROUND((Source!FY141/100)*((ROUND(Source!AF141*Source!I141, 2)+ROUND(Source!AE141*Source!I141, 2))), 2)</f>
        <v>0</v>
      </c>
      <c r="V259">
        <f>Source!Y141</f>
        <v>0</v>
      </c>
    </row>
    <row r="260" spans="1:33" ht="14.25" x14ac:dyDescent="0.2">
      <c r="A260" s="43"/>
      <c r="B260" s="44"/>
      <c r="C260" s="45" t="s">
        <v>671</v>
      </c>
      <c r="D260" s="46"/>
      <c r="E260" s="47"/>
      <c r="F260" s="48">
        <f>Source!AL141</f>
        <v>8741</v>
      </c>
      <c r="G260" s="49" t="str">
        <f>Source!DD141</f>
        <v/>
      </c>
      <c r="H260" s="48">
        <f>ROUND(Source!AC141*Source!I141, 2)</f>
        <v>8741</v>
      </c>
      <c r="I260" s="49"/>
      <c r="J260" s="49">
        <f>IF(Source!BC141&lt;&gt; 0, Source!BC141, 1)</f>
        <v>1</v>
      </c>
      <c r="K260" s="48">
        <f>Source!P141</f>
        <v>8741</v>
      </c>
      <c r="L260" s="50"/>
    </row>
    <row r="261" spans="1:33" ht="13.9" x14ac:dyDescent="0.25">
      <c r="G261" s="87">
        <f>ROUND(Source!AC141*Source!I141, 2)+ROUND(Source!AF141*Source!I141, 2)+ROUND(Source!AD141*Source!I141, 2)</f>
        <v>8741</v>
      </c>
      <c r="H261" s="87"/>
      <c r="J261" s="87">
        <f>Source!O141</f>
        <v>8741</v>
      </c>
      <c r="K261" s="87"/>
      <c r="L261" s="38">
        <f>Source!U141</f>
        <v>0</v>
      </c>
      <c r="O261" s="37">
        <f>G261</f>
        <v>8741</v>
      </c>
      <c r="P261" s="37">
        <f>J261</f>
        <v>8741</v>
      </c>
      <c r="Q261" s="37">
        <f>L261</f>
        <v>0</v>
      </c>
      <c r="W261">
        <f>IF(Source!BI141&lt;=1,G261, 0)</f>
        <v>8741</v>
      </c>
      <c r="X261">
        <f>IF(Source!BI141=2,G261, 0)</f>
        <v>0</v>
      </c>
      <c r="Y261">
        <f>IF(Source!BI141=3,G261, 0)</f>
        <v>0</v>
      </c>
      <c r="Z261">
        <f>IF(Source!BI141=4,G261, 0)</f>
        <v>0</v>
      </c>
    </row>
    <row r="263" spans="1:33" ht="13.9" x14ac:dyDescent="0.25">
      <c r="A263" s="89" t="str">
        <f>CONCATENATE("Итого по подразделу: ", Source!G143)</f>
        <v>Итого по подразделу: Система видеонаблюдения (стадион )</v>
      </c>
      <c r="B263" s="89"/>
      <c r="C263" s="89"/>
      <c r="D263" s="89"/>
      <c r="E263" s="89"/>
      <c r="F263" s="89"/>
      <c r="G263" s="87">
        <f>SUM(O42:O262)</f>
        <v>394709.90000000008</v>
      </c>
      <c r="H263" s="78"/>
      <c r="I263" s="52"/>
      <c r="J263" s="87">
        <f>SUM(P42:P262)</f>
        <v>705958.41999999993</v>
      </c>
      <c r="K263" s="78"/>
      <c r="L263" s="38">
        <f>SUM(Q42:Q262)</f>
        <v>332.78</v>
      </c>
      <c r="AG263" s="53" t="str">
        <f>CONCATENATE("Итого по подразделу: ", Source!G143)</f>
        <v>Итого по подразделу: Система видеонаблюдения (стадион )</v>
      </c>
    </row>
    <row r="265" spans="1:33" ht="14.25" x14ac:dyDescent="0.2">
      <c r="C265" s="22" t="str">
        <f>Source!H172</f>
        <v>ОЗП</v>
      </c>
      <c r="J265" s="79">
        <f>Source!F172</f>
        <v>112798.85</v>
      </c>
      <c r="K265" s="79"/>
    </row>
    <row r="266" spans="1:33" ht="14.25" x14ac:dyDescent="0.2">
      <c r="C266" s="22" t="str">
        <f>Source!H173</f>
        <v>ЭММ, в т.ч. ЗПМ</v>
      </c>
      <c r="J266" s="79">
        <f>Source!F173</f>
        <v>25088.22</v>
      </c>
      <c r="K266" s="79"/>
    </row>
    <row r="267" spans="1:33" ht="14.25" x14ac:dyDescent="0.2">
      <c r="C267" s="22" t="str">
        <f>Source!H174</f>
        <v>Стоимость материальных ресурсов</v>
      </c>
      <c r="J267" s="79">
        <f>Source!F174</f>
        <v>388661.21</v>
      </c>
      <c r="K267" s="79"/>
    </row>
    <row r="268" spans="1:33" ht="14.25" x14ac:dyDescent="0.2">
      <c r="C268" s="22" t="str">
        <f>Source!H175</f>
        <v>НР</v>
      </c>
      <c r="J268" s="79">
        <f>Source!F175</f>
        <v>105602.82</v>
      </c>
      <c r="K268" s="79"/>
    </row>
    <row r="269" spans="1:33" ht="14.25" x14ac:dyDescent="0.2">
      <c r="C269" s="22" t="str">
        <f>Source!H176</f>
        <v>СП</v>
      </c>
      <c r="J269" s="79">
        <f>Source!F176</f>
        <v>73807.320000000007</v>
      </c>
      <c r="K269" s="79"/>
    </row>
    <row r="270" spans="1:33" ht="13.9" x14ac:dyDescent="0.25">
      <c r="C270" s="22" t="str">
        <f>Source!H179</f>
        <v>Итого</v>
      </c>
      <c r="J270" s="79">
        <f>Source!F179</f>
        <v>705958.42</v>
      </c>
      <c r="K270" s="79"/>
    </row>
    <row r="273" spans="1:33" ht="16.5" x14ac:dyDescent="0.25">
      <c r="A273" s="86" t="str">
        <f>CONCATENATE("Подраздел: ", Source!G181)</f>
        <v>Подраздел: Пусконаладочные работы</v>
      </c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AE273" s="23" t="str">
        <f>CONCATENATE("Подраздел: ", Source!G181)</f>
        <v>Подраздел: Пусконаладочные работы</v>
      </c>
    </row>
    <row r="274" spans="1:33" ht="28.5" x14ac:dyDescent="0.2">
      <c r="A274" s="24" t="str">
        <f>Source!E185</f>
        <v>110</v>
      </c>
      <c r="B274" s="25" t="str">
        <f>Source!F185</f>
        <v>п02-02-005-1</v>
      </c>
      <c r="C274" s="22" t="str">
        <f>Source!G185</f>
        <v>Комплексная наладка АС I категории сложности</v>
      </c>
      <c r="D274" s="26" t="str">
        <f>Source!DW185</f>
        <v>1 система</v>
      </c>
      <c r="E274" s="9">
        <f>Source!I185</f>
        <v>1</v>
      </c>
      <c r="F274" s="28">
        <f>IF(Source!AK185&lt;&gt; 0, Source!AK185,Source!AL185 + Source!AM185 + Source!AO185)</f>
        <v>66.150000000000006</v>
      </c>
      <c r="G274" s="27"/>
      <c r="H274" s="28"/>
      <c r="I274" s="27" t="str">
        <f>Source!BO185</f>
        <v>п02-02-005-1</v>
      </c>
      <c r="J274" s="27"/>
      <c r="K274" s="28"/>
      <c r="L274" s="29"/>
      <c r="S274">
        <f>ROUND((Source!FX185/100)*((ROUND(Source!AF185*Source!I185, 2)+ROUND(Source!AE185*Source!I185, 2))), 2)</f>
        <v>0</v>
      </c>
      <c r="T274">
        <f>Source!X185</f>
        <v>0</v>
      </c>
      <c r="U274">
        <f>ROUND((Source!FY185/100)*((ROUND(Source!AF185*Source!I185, 2)+ROUND(Source!AE185*Source!I185, 2))), 2)</f>
        <v>0</v>
      </c>
      <c r="V274">
        <f>Source!Y185</f>
        <v>0</v>
      </c>
    </row>
    <row r="275" spans="1:33" ht="14.25" x14ac:dyDescent="0.2">
      <c r="A275" s="24"/>
      <c r="B275" s="25"/>
      <c r="C275" s="22" t="s">
        <v>663</v>
      </c>
      <c r="D275" s="26"/>
      <c r="E275" s="9"/>
      <c r="F275" s="28">
        <f>Source!AO185</f>
        <v>66.150000000000006</v>
      </c>
      <c r="G275" s="27" t="str">
        <f>Source!DG185</f>
        <v/>
      </c>
      <c r="H275" s="28">
        <f>ROUND(Source!AF185*Source!I185, 2)</f>
        <v>66.150000000000006</v>
      </c>
      <c r="I275" s="27"/>
      <c r="J275" s="27">
        <f>IF(Source!BA185&lt;&gt; 0, Source!BA185, 1)</f>
        <v>37.31</v>
      </c>
      <c r="K275" s="28">
        <f>Source!S185</f>
        <v>2468.06</v>
      </c>
      <c r="L275" s="29"/>
      <c r="R275">
        <f>H275</f>
        <v>66.150000000000006</v>
      </c>
    </row>
    <row r="276" spans="1:33" ht="14.25" x14ac:dyDescent="0.2">
      <c r="A276" s="43"/>
      <c r="B276" s="44"/>
      <c r="C276" s="45" t="s">
        <v>667</v>
      </c>
      <c r="D276" s="46" t="s">
        <v>668</v>
      </c>
      <c r="E276" s="47">
        <f>Source!AQ185</f>
        <v>4.5</v>
      </c>
      <c r="F276" s="48"/>
      <c r="G276" s="49" t="str">
        <f>Source!DI185</f>
        <v/>
      </c>
      <c r="H276" s="48"/>
      <c r="I276" s="49"/>
      <c r="J276" s="49"/>
      <c r="K276" s="48"/>
      <c r="L276" s="54">
        <f>Source!U185</f>
        <v>4.5</v>
      </c>
    </row>
    <row r="277" spans="1:33" ht="13.9" x14ac:dyDescent="0.25">
      <c r="G277" s="87">
        <f>ROUND(Source!AC185*Source!I185, 2)+ROUND(Source!AF185*Source!I185, 2)+ROUND(Source!AD185*Source!I185, 2)</f>
        <v>66.150000000000006</v>
      </c>
      <c r="H277" s="87"/>
      <c r="J277" s="87">
        <f>Source!O185</f>
        <v>2468.06</v>
      </c>
      <c r="K277" s="87"/>
      <c r="L277" s="38">
        <f>Source!U185</f>
        <v>4.5</v>
      </c>
      <c r="O277" s="37">
        <f>G277</f>
        <v>66.150000000000006</v>
      </c>
      <c r="P277" s="37">
        <f>J277</f>
        <v>2468.06</v>
      </c>
      <c r="Q277" s="37">
        <f>L277</f>
        <v>4.5</v>
      </c>
      <c r="W277">
        <f>IF(Source!BI185&lt;=1,G277, 0)</f>
        <v>66.150000000000006</v>
      </c>
      <c r="X277">
        <f>IF(Source!BI185=2,G277, 0)</f>
        <v>0</v>
      </c>
      <c r="Y277">
        <f>IF(Source!BI185=3,G277, 0)</f>
        <v>0</v>
      </c>
      <c r="Z277">
        <f>IF(Source!BI185=4,G277, 0)</f>
        <v>0</v>
      </c>
    </row>
    <row r="279" spans="1:33" ht="13.9" x14ac:dyDescent="0.25">
      <c r="A279" s="89" t="str">
        <f>CONCATENATE("Итого по подразделу: ", Source!G187)</f>
        <v>Итого по подразделу: Пусконаладочные работы</v>
      </c>
      <c r="B279" s="89"/>
      <c r="C279" s="89"/>
      <c r="D279" s="89"/>
      <c r="E279" s="89"/>
      <c r="F279" s="89"/>
      <c r="G279" s="87">
        <f>SUM(O273:O278)</f>
        <v>66.150000000000006</v>
      </c>
      <c r="H279" s="78"/>
      <c r="I279" s="52"/>
      <c r="J279" s="87">
        <f>SUM(P273:P278)</f>
        <v>2468.06</v>
      </c>
      <c r="K279" s="78"/>
      <c r="L279" s="38">
        <f>SUM(Q273:Q278)</f>
        <v>4.5</v>
      </c>
      <c r="AG279" s="53" t="str">
        <f>CONCATENATE("Итого по подразделу: ", Source!G187)</f>
        <v>Итого по подразделу: Пусконаладочные работы</v>
      </c>
    </row>
    <row r="281" spans="1:33" ht="14.25" x14ac:dyDescent="0.2">
      <c r="C281" s="22" t="str">
        <f>Source!H216</f>
        <v>ОЗП</v>
      </c>
      <c r="J281" s="79">
        <f>Source!F216</f>
        <v>2468.06</v>
      </c>
      <c r="K281" s="79"/>
    </row>
    <row r="282" spans="1:33" ht="14.25" x14ac:dyDescent="0.2">
      <c r="C282" s="22" t="str">
        <f>Source!H217</f>
        <v>ЭММ, в т.ч. ЗПМ</v>
      </c>
      <c r="J282" s="79">
        <f>Source!F217</f>
        <v>0</v>
      </c>
      <c r="K282" s="79"/>
    </row>
    <row r="283" spans="1:33" ht="14.25" x14ac:dyDescent="0.2">
      <c r="C283" s="22" t="str">
        <f>Source!H218</f>
        <v>Стоимость материальных ресурсов</v>
      </c>
      <c r="J283" s="79">
        <f>Source!F218</f>
        <v>0</v>
      </c>
      <c r="K283" s="79"/>
    </row>
    <row r="284" spans="1:33" ht="14.25" x14ac:dyDescent="0.2">
      <c r="C284" s="22" t="str">
        <f>Source!H219</f>
        <v>НР</v>
      </c>
      <c r="J284" s="79">
        <f>Source!F219</f>
        <v>0</v>
      </c>
      <c r="K284" s="79"/>
    </row>
    <row r="285" spans="1:33" ht="14.25" x14ac:dyDescent="0.2">
      <c r="C285" s="22" t="str">
        <f>Source!H220</f>
        <v>СП</v>
      </c>
      <c r="J285" s="79">
        <f>Source!F220</f>
        <v>0</v>
      </c>
      <c r="K285" s="79"/>
    </row>
    <row r="286" spans="1:33" ht="13.9" x14ac:dyDescent="0.25">
      <c r="C286" s="22" t="str">
        <f>Source!H223</f>
        <v>Итого</v>
      </c>
      <c r="J286" s="79">
        <f>Source!F223</f>
        <v>2468.06</v>
      </c>
      <c r="K286" s="79"/>
    </row>
    <row r="289" spans="1:31" ht="16.5" x14ac:dyDescent="0.25">
      <c r="A289" s="86" t="str">
        <f>CONCATENATE("Подраздел: ", Source!G225)</f>
        <v>Подраздел: Демонтажные работы</v>
      </c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AE289" s="23" t="str">
        <f>CONCATENATE("Подраздел: ", Source!G225)</f>
        <v>Подраздел: Демонтажные работы</v>
      </c>
    </row>
    <row r="290" spans="1:31" ht="28.5" x14ac:dyDescent="0.2">
      <c r="A290" s="24" t="str">
        <f>Source!E229</f>
        <v>111</v>
      </c>
      <c r="B290" s="25" t="str">
        <f>Source!F229</f>
        <v>031002</v>
      </c>
      <c r="C290" s="22" t="str">
        <f>Source!G229</f>
        <v>Автогидроподъемники высотой подъема 18 м</v>
      </c>
      <c r="D290" s="26" t="str">
        <f>Source!DW229</f>
        <v>маш.-ч</v>
      </c>
      <c r="E290" s="9">
        <f>Source!I229</f>
        <v>3</v>
      </c>
      <c r="F290" s="28">
        <f>IF(Source!AK229&lt;&gt; 0, Source!AK229,Source!AL229 + Source!AM229 + Source!AO229)</f>
        <v>119.63</v>
      </c>
      <c r="G290" s="27"/>
      <c r="H290" s="28"/>
      <c r="I290" s="27" t="str">
        <f>Source!BO229</f>
        <v>031002</v>
      </c>
      <c r="J290" s="27"/>
      <c r="K290" s="28"/>
      <c r="L290" s="29"/>
      <c r="S290">
        <f>ROUND((Source!FX229/100)*((ROUND(Source!AF229*Source!I229, 2)+ROUND(Source!AE229*Source!I229, 2))), 2)</f>
        <v>0</v>
      </c>
      <c r="T290">
        <f>Source!X229</f>
        <v>0</v>
      </c>
      <c r="U290">
        <f>ROUND((Source!FY229/100)*((ROUND(Source!AF229*Source!I229, 2)+ROUND(Source!AE229*Source!I229, 2))), 2)</f>
        <v>0</v>
      </c>
      <c r="V290">
        <f>Source!Y229</f>
        <v>0</v>
      </c>
    </row>
    <row r="291" spans="1:31" ht="14.25" x14ac:dyDescent="0.2">
      <c r="A291" s="24"/>
      <c r="B291" s="25"/>
      <c r="C291" s="22" t="s">
        <v>302</v>
      </c>
      <c r="D291" s="26"/>
      <c r="E291" s="9"/>
      <c r="F291" s="28">
        <f>Source!AM229</f>
        <v>119.63</v>
      </c>
      <c r="G291" s="27" t="str">
        <f>Source!DE229</f>
        <v/>
      </c>
      <c r="H291" s="28">
        <f>ROUND(Source!AD229*Source!I229, 2)</f>
        <v>358.89</v>
      </c>
      <c r="I291" s="27"/>
      <c r="J291" s="27">
        <f>IF(Source!BB229&lt;&gt; 0, Source!BB229, 1)</f>
        <v>10.08</v>
      </c>
      <c r="K291" s="28">
        <f>Source!Q229</f>
        <v>3617.61</v>
      </c>
      <c r="L291" s="29"/>
    </row>
    <row r="292" spans="1:31" ht="14.25" x14ac:dyDescent="0.2">
      <c r="A292" s="43"/>
      <c r="B292" s="44"/>
      <c r="C292" s="45" t="s">
        <v>670</v>
      </c>
      <c r="D292" s="46"/>
      <c r="E292" s="47"/>
      <c r="F292" s="48">
        <f>Source!AN229</f>
        <v>9</v>
      </c>
      <c r="G292" s="49" t="str">
        <f>Source!DF229</f>
        <v/>
      </c>
      <c r="H292" s="48">
        <f>ROUND(Source!AE229*Source!I229, 2)</f>
        <v>27</v>
      </c>
      <c r="I292" s="49"/>
      <c r="J292" s="49">
        <f>IF(Source!BS229&lt;&gt; 0, Source!BS229, 1)</f>
        <v>37.31</v>
      </c>
      <c r="K292" s="48">
        <f>Source!R229</f>
        <v>1007.37</v>
      </c>
      <c r="L292" s="50"/>
      <c r="R292">
        <f>H292</f>
        <v>27</v>
      </c>
    </row>
    <row r="293" spans="1:31" ht="15" x14ac:dyDescent="0.25">
      <c r="G293" s="87">
        <f>ROUND(Source!AC229*Source!I229, 2)+ROUND(Source!AF229*Source!I229, 2)+ROUND(Source!AD229*Source!I229, 2)</f>
        <v>358.89</v>
      </c>
      <c r="H293" s="87"/>
      <c r="J293" s="87">
        <f>Source!O229</f>
        <v>3617.61</v>
      </c>
      <c r="K293" s="87"/>
      <c r="L293" s="38">
        <f>Source!U229</f>
        <v>0</v>
      </c>
      <c r="O293" s="37">
        <f>G293</f>
        <v>358.89</v>
      </c>
      <c r="P293" s="37">
        <f>J293</f>
        <v>3617.61</v>
      </c>
      <c r="Q293" s="37">
        <f>L293</f>
        <v>0</v>
      </c>
      <c r="W293">
        <f>IF(Source!BI229&lt;=1,G293, 0)</f>
        <v>358.89</v>
      </c>
      <c r="X293">
        <f>IF(Source!BI229=2,G293, 0)</f>
        <v>0</v>
      </c>
      <c r="Y293">
        <f>IF(Source!BI229=3,G293, 0)</f>
        <v>0</v>
      </c>
      <c r="Z293">
        <f>IF(Source!BI229=4,G293, 0)</f>
        <v>0</v>
      </c>
    </row>
    <row r="294" spans="1:31" ht="156" x14ac:dyDescent="0.2">
      <c r="A294" s="24" t="str">
        <f>Source!E230</f>
        <v>112</v>
      </c>
      <c r="B294" s="25" t="s">
        <v>672</v>
      </c>
      <c r="C294" s="22" t="s">
        <v>673</v>
      </c>
      <c r="D294" s="26" t="str">
        <f>Source!DW230</f>
        <v>1  ШТ.</v>
      </c>
      <c r="E294" s="9">
        <f>Source!I230</f>
        <v>4</v>
      </c>
      <c r="F294" s="28">
        <f>IF(Source!AK230&lt;&gt; 0, Source!AK230,Source!AL230 + Source!AM230 + Source!AO230)</f>
        <v>31.85</v>
      </c>
      <c r="G294" s="27"/>
      <c r="H294" s="28"/>
      <c r="I294" s="27" t="str">
        <f>Source!BO230</f>
        <v>м10-10-001-1</v>
      </c>
      <c r="J294" s="27"/>
      <c r="K294" s="28"/>
      <c r="L294" s="29"/>
      <c r="S294">
        <f>ROUND((Source!FX230/100)*((ROUND(Source!AF230*Source!I230, 2)+ROUND(Source!AE230*Source!I230, 2))), 2)</f>
        <v>76.48</v>
      </c>
      <c r="T294">
        <f>Source!X230</f>
        <v>2853.47</v>
      </c>
      <c r="U294">
        <f>ROUND((Source!FY230/100)*((ROUND(Source!AF230*Source!I230, 2)+ROUND(Source!AE230*Source!I230, 2))), 2)</f>
        <v>57.36</v>
      </c>
      <c r="V294">
        <f>Source!Y230</f>
        <v>2140.1</v>
      </c>
    </row>
    <row r="295" spans="1:31" ht="14.25" x14ac:dyDescent="0.2">
      <c r="A295" s="24"/>
      <c r="B295" s="25"/>
      <c r="C295" s="22" t="s">
        <v>663</v>
      </c>
      <c r="D295" s="26"/>
      <c r="E295" s="9"/>
      <c r="F295" s="28">
        <f>Source!AO230</f>
        <v>27.31</v>
      </c>
      <c r="G295" s="27" t="str">
        <f>Source!DG230</f>
        <v>)*1,25)*0,7</v>
      </c>
      <c r="H295" s="28">
        <f>ROUND(Source!AF230*Source!I230, 2)</f>
        <v>95.6</v>
      </c>
      <c r="I295" s="27"/>
      <c r="J295" s="27">
        <f>IF(Source!BA230&lt;&gt; 0, Source!BA230, 1)</f>
        <v>37.31</v>
      </c>
      <c r="K295" s="28">
        <f>Source!S230</f>
        <v>3566.84</v>
      </c>
      <c r="L295" s="29"/>
      <c r="R295">
        <f>H295</f>
        <v>95.6</v>
      </c>
    </row>
    <row r="296" spans="1:31" ht="14.25" x14ac:dyDescent="0.2">
      <c r="A296" s="24"/>
      <c r="B296" s="25"/>
      <c r="C296" s="22" t="s">
        <v>302</v>
      </c>
      <c r="D296" s="26"/>
      <c r="E296" s="9"/>
      <c r="F296" s="28">
        <f>Source!AM230</f>
        <v>3.63</v>
      </c>
      <c r="G296" s="27" t="str">
        <f>Source!DE230</f>
        <v>)*0,7</v>
      </c>
      <c r="H296" s="28">
        <f>ROUND(Source!AD230*Source!I230, 2)</f>
        <v>10.16</v>
      </c>
      <c r="I296" s="27"/>
      <c r="J296" s="27">
        <f>IF(Source!BB230&lt;&gt; 0, Source!BB230, 1)</f>
        <v>4.66</v>
      </c>
      <c r="K296" s="28">
        <f>Source!Q230</f>
        <v>47.35</v>
      </c>
      <c r="L296" s="29"/>
    </row>
    <row r="297" spans="1:31" ht="14.25" x14ac:dyDescent="0.2">
      <c r="A297" s="24"/>
      <c r="B297" s="25"/>
      <c r="C297" s="22" t="s">
        <v>664</v>
      </c>
      <c r="D297" s="26" t="s">
        <v>665</v>
      </c>
      <c r="E297" s="9">
        <f>Source!BZ230</f>
        <v>80</v>
      </c>
      <c r="F297" s="30"/>
      <c r="G297" s="27"/>
      <c r="H297" s="28">
        <f>SUM(S294:S302)</f>
        <v>76.48</v>
      </c>
      <c r="I297" s="31"/>
      <c r="J297" s="22">
        <f>Source!AT230</f>
        <v>80</v>
      </c>
      <c r="K297" s="28">
        <f>SUM(T294:T302)</f>
        <v>2853.47</v>
      </c>
      <c r="L297" s="29"/>
    </row>
    <row r="298" spans="1:31" ht="14.25" x14ac:dyDescent="0.2">
      <c r="A298" s="24"/>
      <c r="B298" s="25"/>
      <c r="C298" s="22" t="s">
        <v>666</v>
      </c>
      <c r="D298" s="26" t="s">
        <v>665</v>
      </c>
      <c r="E298" s="9">
        <f>Source!CA230</f>
        <v>60</v>
      </c>
      <c r="F298" s="30"/>
      <c r="G298" s="27"/>
      <c r="H298" s="28">
        <f>SUM(U294:U302)</f>
        <v>57.36</v>
      </c>
      <c r="I298" s="31"/>
      <c r="J298" s="22">
        <f>Source!AU230</f>
        <v>60</v>
      </c>
      <c r="K298" s="28">
        <f>SUM(V294:V302)</f>
        <v>2140.1</v>
      </c>
      <c r="L298" s="29"/>
    </row>
    <row r="299" spans="1:31" ht="14.25" x14ac:dyDescent="0.2">
      <c r="A299" s="24"/>
      <c r="B299" s="25"/>
      <c r="C299" s="22" t="s">
        <v>667</v>
      </c>
      <c r="D299" s="26" t="s">
        <v>668</v>
      </c>
      <c r="E299" s="9">
        <f>Source!AQ230</f>
        <v>2.67</v>
      </c>
      <c r="F299" s="28"/>
      <c r="G299" s="27" t="str">
        <f>Source!DI230</f>
        <v>)*1,25)*0,7</v>
      </c>
      <c r="H299" s="28"/>
      <c r="I299" s="27"/>
      <c r="J299" s="27"/>
      <c r="K299" s="28"/>
      <c r="L299" s="32">
        <f>Source!U230</f>
        <v>9.3449999999999989</v>
      </c>
    </row>
    <row r="300" spans="1:31" ht="14.25" x14ac:dyDescent="0.2">
      <c r="A300" s="71" t="s">
        <v>669</v>
      </c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</row>
    <row r="301" spans="1:31" ht="28.5" x14ac:dyDescent="0.2">
      <c r="A301" s="33"/>
      <c r="B301" s="33" t="str">
        <f>SmtRes!I231</f>
        <v>101-2202</v>
      </c>
      <c r="C301" s="33" t="str">
        <f>SmtRes!K231</f>
        <v>Дюбели распорные полиэтиленовые 6х40 мм</v>
      </c>
      <c r="D301" s="35" t="str">
        <f>SmtRes!P231</f>
        <v>10 шт.</v>
      </c>
      <c r="E301" s="34">
        <f>SmtRes!Y231*Source!I230</f>
        <v>0</v>
      </c>
      <c r="F301" s="36">
        <f>SmtRes!AE231</f>
        <v>1.8</v>
      </c>
      <c r="G301" s="35"/>
      <c r="H301" s="36">
        <f>SmtRes!AE231*SmtRes!Y231*Source!I230</f>
        <v>0</v>
      </c>
      <c r="I301" s="35"/>
      <c r="J301" s="35"/>
      <c r="K301" s="36">
        <f>SmtRes!AA231*SmtRes!Y231*Source!I230</f>
        <v>0</v>
      </c>
      <c r="L301" s="36"/>
    </row>
    <row r="302" spans="1:31" ht="28.5" x14ac:dyDescent="0.2">
      <c r="A302" s="39"/>
      <c r="B302" s="39" t="str">
        <f>SmtRes!I232</f>
        <v>999-9950</v>
      </c>
      <c r="C302" s="39" t="str">
        <f>SmtRes!K232</f>
        <v>Вспомогательные ненормируемые материалы (2% от ОЗП)</v>
      </c>
      <c r="D302" s="40" t="str">
        <f>SmtRes!P232</f>
        <v>РУБ</v>
      </c>
      <c r="E302" s="41">
        <f>SmtRes!Y232*Source!I230</f>
        <v>0</v>
      </c>
      <c r="F302" s="42">
        <f>SmtRes!AE232</f>
        <v>1</v>
      </c>
      <c r="G302" s="40"/>
      <c r="H302" s="42">
        <f>SmtRes!AE232*SmtRes!Y232*Source!I230</f>
        <v>0</v>
      </c>
      <c r="I302" s="40"/>
      <c r="J302" s="40"/>
      <c r="K302" s="42">
        <f>SmtRes!AA232*SmtRes!Y232*Source!I230</f>
        <v>0</v>
      </c>
      <c r="L302" s="42"/>
    </row>
    <row r="303" spans="1:31" ht="15" x14ac:dyDescent="0.25">
      <c r="G303" s="87">
        <f>ROUND(Source!AC230*Source!I230, 2)+ROUND(Source!AF230*Source!I230, 2)+ROUND(Source!AD230*Source!I230, 2)+SUM(H297:H298)</f>
        <v>239.6</v>
      </c>
      <c r="H303" s="87"/>
      <c r="J303" s="87">
        <f>Source!O230+SUM(K297:K298)</f>
        <v>8607.76</v>
      </c>
      <c r="K303" s="87"/>
      <c r="L303" s="38">
        <f>Source!U230</f>
        <v>9.3449999999999989</v>
      </c>
      <c r="O303" s="37">
        <f>G303</f>
        <v>239.6</v>
      </c>
      <c r="P303" s="37">
        <f>J303</f>
        <v>8607.76</v>
      </c>
      <c r="Q303" s="37">
        <f>L303</f>
        <v>9.3449999999999989</v>
      </c>
      <c r="W303">
        <f>IF(Source!BI230&lt;=1,G303, 0)</f>
        <v>0</v>
      </c>
      <c r="X303">
        <f>IF(Source!BI230=2,G303, 0)</f>
        <v>239.6</v>
      </c>
      <c r="Y303">
        <f>IF(Source!BI230=3,G303, 0)</f>
        <v>0</v>
      </c>
      <c r="Z303">
        <f>IF(Source!BI230=4,G303, 0)</f>
        <v>0</v>
      </c>
    </row>
    <row r="304" spans="1:31" ht="120.75" x14ac:dyDescent="0.2">
      <c r="A304" s="24" t="str">
        <f>Source!E231</f>
        <v>113</v>
      </c>
      <c r="B304" s="25" t="s">
        <v>674</v>
      </c>
      <c r="C304" s="22" t="s">
        <v>675</v>
      </c>
      <c r="D304" s="26" t="str">
        <f>Source!DW231</f>
        <v>100 м</v>
      </c>
      <c r="E304" s="9">
        <f>Source!I231</f>
        <v>1.2</v>
      </c>
      <c r="F304" s="28">
        <f>IF(Source!AK231&lt;&gt; 0, Source!AK231,Source!AL231 + Source!AM231 + Source!AO231)</f>
        <v>233.91</v>
      </c>
      <c r="G304" s="27"/>
      <c r="H304" s="28"/>
      <c r="I304" s="27" t="str">
        <f>Source!BO231</f>
        <v>м08-02-409-1</v>
      </c>
      <c r="J304" s="27"/>
      <c r="K304" s="28"/>
      <c r="L304" s="29"/>
      <c r="S304">
        <f>ROUND((Source!FX231/100)*((ROUND(Source!AF231*Source!I231, 2)+ROUND(Source!AE231*Source!I231, 2))), 2)</f>
        <v>57.62</v>
      </c>
      <c r="T304">
        <f>Source!X231</f>
        <v>2149.63</v>
      </c>
      <c r="U304">
        <f>ROUND((Source!FY231/100)*((ROUND(Source!AF231*Source!I231, 2)+ROUND(Source!AE231*Source!I231, 2))), 2)</f>
        <v>39.42</v>
      </c>
      <c r="V304">
        <f>Source!Y231</f>
        <v>1470.8</v>
      </c>
    </row>
    <row r="305" spans="1:33" x14ac:dyDescent="0.2">
      <c r="C305" s="51" t="str">
        <f>"Объем: "&amp;Source!I231&amp;"=120/"&amp;"100"</f>
        <v>Объем: 1,2=120/100</v>
      </c>
    </row>
    <row r="306" spans="1:33" ht="14.25" x14ac:dyDescent="0.2">
      <c r="A306" s="24"/>
      <c r="B306" s="25"/>
      <c r="C306" s="22" t="s">
        <v>663</v>
      </c>
      <c r="D306" s="26"/>
      <c r="E306" s="9"/>
      <c r="F306" s="28">
        <f>Source!AO231</f>
        <v>167.36</v>
      </c>
      <c r="G306" s="27" t="str">
        <f>Source!DG231</f>
        <v>)*0,3</v>
      </c>
      <c r="H306" s="28">
        <f>ROUND(Source!AF231*Source!I231, 2)</f>
        <v>60.25</v>
      </c>
      <c r="I306" s="27"/>
      <c r="J306" s="27">
        <f>IF(Source!BA231&lt;&gt; 0, Source!BA231, 1)</f>
        <v>37.31</v>
      </c>
      <c r="K306" s="28">
        <f>Source!S231</f>
        <v>2248</v>
      </c>
      <c r="L306" s="29"/>
      <c r="R306">
        <f>H306</f>
        <v>60.25</v>
      </c>
    </row>
    <row r="307" spans="1:33" ht="14.25" x14ac:dyDescent="0.2">
      <c r="A307" s="24"/>
      <c r="B307" s="25"/>
      <c r="C307" s="22" t="s">
        <v>302</v>
      </c>
      <c r="D307" s="26"/>
      <c r="E307" s="9"/>
      <c r="F307" s="28">
        <f>Source!AM231</f>
        <v>45.82</v>
      </c>
      <c r="G307" s="27" t="str">
        <f>Source!DE231</f>
        <v>)*0,3</v>
      </c>
      <c r="H307" s="28">
        <f>ROUND(Source!AD231*Source!I231, 2)</f>
        <v>16.5</v>
      </c>
      <c r="I307" s="27"/>
      <c r="J307" s="27">
        <f>IF(Source!BB231&lt;&gt; 0, Source!BB231, 1)</f>
        <v>9.56</v>
      </c>
      <c r="K307" s="28">
        <f>Source!Q231</f>
        <v>157.74</v>
      </c>
      <c r="L307" s="29"/>
    </row>
    <row r="308" spans="1:33" ht="14.25" x14ac:dyDescent="0.2">
      <c r="A308" s="24"/>
      <c r="B308" s="25"/>
      <c r="C308" s="22" t="s">
        <v>670</v>
      </c>
      <c r="D308" s="26"/>
      <c r="E308" s="9"/>
      <c r="F308" s="28">
        <f>Source!AN231</f>
        <v>1.0900000000000001</v>
      </c>
      <c r="G308" s="27" t="str">
        <f>Source!DF231</f>
        <v>)*0,3</v>
      </c>
      <c r="H308" s="28">
        <f>ROUND(Source!AE231*Source!I231, 2)</f>
        <v>0.4</v>
      </c>
      <c r="I308" s="27"/>
      <c r="J308" s="27">
        <f>IF(Source!BS231&lt;&gt; 0, Source!BS231, 1)</f>
        <v>37.31</v>
      </c>
      <c r="K308" s="28">
        <f>Source!R231</f>
        <v>14.77</v>
      </c>
      <c r="L308" s="29"/>
      <c r="R308">
        <f>H308</f>
        <v>0.4</v>
      </c>
    </row>
    <row r="309" spans="1:33" ht="14.25" x14ac:dyDescent="0.2">
      <c r="A309" s="24"/>
      <c r="B309" s="25"/>
      <c r="C309" s="22" t="s">
        <v>664</v>
      </c>
      <c r="D309" s="26" t="s">
        <v>665</v>
      </c>
      <c r="E309" s="9">
        <f>Source!BZ231</f>
        <v>95</v>
      </c>
      <c r="F309" s="30"/>
      <c r="G309" s="27"/>
      <c r="H309" s="28">
        <f>SUM(S304:S315)</f>
        <v>57.62</v>
      </c>
      <c r="I309" s="31"/>
      <c r="J309" s="22">
        <f>Source!AT231</f>
        <v>95</v>
      </c>
      <c r="K309" s="28">
        <f>SUM(T304:T315)</f>
        <v>2149.63</v>
      </c>
      <c r="L309" s="29"/>
    </row>
    <row r="310" spans="1:33" ht="14.25" x14ac:dyDescent="0.2">
      <c r="A310" s="24"/>
      <c r="B310" s="25"/>
      <c r="C310" s="22" t="s">
        <v>666</v>
      </c>
      <c r="D310" s="26" t="s">
        <v>665</v>
      </c>
      <c r="E310" s="9">
        <f>Source!CA231</f>
        <v>65</v>
      </c>
      <c r="F310" s="30"/>
      <c r="G310" s="27"/>
      <c r="H310" s="28">
        <f>SUM(U304:U315)</f>
        <v>39.42</v>
      </c>
      <c r="I310" s="31"/>
      <c r="J310" s="22">
        <f>Source!AU231</f>
        <v>65</v>
      </c>
      <c r="K310" s="28">
        <f>SUM(V304:V315)</f>
        <v>1470.8</v>
      </c>
      <c r="L310" s="29"/>
    </row>
    <row r="311" spans="1:33" ht="14.25" x14ac:dyDescent="0.2">
      <c r="A311" s="24"/>
      <c r="B311" s="25"/>
      <c r="C311" s="22" t="s">
        <v>667</v>
      </c>
      <c r="D311" s="26" t="s">
        <v>668</v>
      </c>
      <c r="E311" s="9">
        <f>Source!AQ231</f>
        <v>19.04</v>
      </c>
      <c r="F311" s="28"/>
      <c r="G311" s="27" t="str">
        <f>Source!DI231</f>
        <v>)*0,3</v>
      </c>
      <c r="H311" s="28"/>
      <c r="I311" s="27"/>
      <c r="J311" s="27"/>
      <c r="K311" s="28"/>
      <c r="L311" s="32">
        <f>Source!U231</f>
        <v>6.8543999999999992</v>
      </c>
    </row>
    <row r="312" spans="1:33" ht="14.25" x14ac:dyDescent="0.2">
      <c r="A312" s="71" t="s">
        <v>669</v>
      </c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</row>
    <row r="313" spans="1:33" ht="14.25" x14ac:dyDescent="0.2">
      <c r="A313" s="33"/>
      <c r="B313" s="33" t="str">
        <f>SmtRes!I239</f>
        <v>101-1924</v>
      </c>
      <c r="C313" s="33" t="str">
        <f>SmtRes!K239</f>
        <v>Электроды диаметром 4 мм Э42А</v>
      </c>
      <c r="D313" s="35" t="str">
        <f>SmtRes!P239</f>
        <v>кг</v>
      </c>
      <c r="E313" s="34">
        <f>SmtRes!Y239*Source!I231</f>
        <v>0</v>
      </c>
      <c r="F313" s="36">
        <f>SmtRes!AE239</f>
        <v>12.65</v>
      </c>
      <c r="G313" s="35"/>
      <c r="H313" s="36">
        <f>SmtRes!AE239*SmtRes!Y239*Source!I231</f>
        <v>0</v>
      </c>
      <c r="I313" s="35"/>
      <c r="J313" s="35"/>
      <c r="K313" s="36">
        <f>SmtRes!AA239*SmtRes!Y239*Source!I231</f>
        <v>0</v>
      </c>
      <c r="L313" s="36"/>
    </row>
    <row r="314" spans="1:33" ht="14.25" x14ac:dyDescent="0.2">
      <c r="A314" s="33"/>
      <c r="B314" s="33" t="str">
        <f>SmtRes!I240</f>
        <v>113-8040</v>
      </c>
      <c r="C314" s="33" t="str">
        <f>SmtRes!K240</f>
        <v>Клей БМК-5к</v>
      </c>
      <c r="D314" s="35" t="str">
        <f>SmtRes!P240</f>
        <v>кг</v>
      </c>
      <c r="E314" s="34">
        <f>SmtRes!Y240*Source!I231</f>
        <v>0</v>
      </c>
      <c r="F314" s="36">
        <f>SmtRes!AE240</f>
        <v>26.18</v>
      </c>
      <c r="G314" s="35"/>
      <c r="H314" s="36">
        <f>SmtRes!AE240*SmtRes!Y240*Source!I231</f>
        <v>0</v>
      </c>
      <c r="I314" s="35"/>
      <c r="J314" s="35"/>
      <c r="K314" s="36">
        <f>SmtRes!AA240*SmtRes!Y240*Source!I231</f>
        <v>0</v>
      </c>
      <c r="L314" s="36"/>
    </row>
    <row r="315" spans="1:33" ht="28.5" x14ac:dyDescent="0.2">
      <c r="A315" s="39"/>
      <c r="B315" s="39" t="str">
        <f>SmtRes!I241</f>
        <v>999-9950</v>
      </c>
      <c r="C315" s="39" t="str">
        <f>SmtRes!K241</f>
        <v>Вспомогательные ненормируемые материалы (2% от ОЗП)</v>
      </c>
      <c r="D315" s="40" t="str">
        <f>SmtRes!P241</f>
        <v>РУБ</v>
      </c>
      <c r="E315" s="41">
        <f>SmtRes!Y241*Source!I231</f>
        <v>0</v>
      </c>
      <c r="F315" s="42">
        <f>SmtRes!AE241</f>
        <v>1</v>
      </c>
      <c r="G315" s="40"/>
      <c r="H315" s="42">
        <f>SmtRes!AE241*SmtRes!Y241*Source!I231</f>
        <v>0</v>
      </c>
      <c r="I315" s="40"/>
      <c r="J315" s="40"/>
      <c r="K315" s="42">
        <f>SmtRes!AA241*SmtRes!Y241*Source!I231</f>
        <v>0</v>
      </c>
      <c r="L315" s="42"/>
    </row>
    <row r="316" spans="1:33" ht="13.9" x14ac:dyDescent="0.25">
      <c r="G316" s="87">
        <f>ROUND(Source!AC231*Source!I231, 2)+ROUND(Source!AF231*Source!I231, 2)+ROUND(Source!AD231*Source!I231, 2)+SUM(H309:H310)</f>
        <v>173.79</v>
      </c>
      <c r="H316" s="87"/>
      <c r="J316" s="87">
        <f>Source!O231+SUM(K309:K310)</f>
        <v>6026.17</v>
      </c>
      <c r="K316" s="87"/>
      <c r="L316" s="38">
        <f>Source!U231</f>
        <v>6.8543999999999992</v>
      </c>
      <c r="O316" s="37">
        <f>G316</f>
        <v>173.79</v>
      </c>
      <c r="P316" s="37">
        <f>J316</f>
        <v>6026.17</v>
      </c>
      <c r="Q316" s="37">
        <f>L316</f>
        <v>6.8543999999999992</v>
      </c>
      <c r="W316">
        <f>IF(Source!BI231&lt;=1,G316, 0)</f>
        <v>0</v>
      </c>
      <c r="X316">
        <f>IF(Source!BI231=2,G316, 0)</f>
        <v>173.79</v>
      </c>
      <c r="Y316">
        <f>IF(Source!BI231=3,G316, 0)</f>
        <v>0</v>
      </c>
      <c r="Z316">
        <f>IF(Source!BI231=4,G316, 0)</f>
        <v>0</v>
      </c>
    </row>
    <row r="318" spans="1:33" ht="13.9" x14ac:dyDescent="0.25">
      <c r="A318" s="89" t="str">
        <f>CONCATENATE("Итого по подразделу: ", Source!G233)</f>
        <v>Итого по подразделу: Демонтажные работы</v>
      </c>
      <c r="B318" s="89"/>
      <c r="C318" s="89"/>
      <c r="D318" s="89"/>
      <c r="E318" s="89"/>
      <c r="F318" s="89"/>
      <c r="G318" s="87">
        <f>SUM(O289:O317)</f>
        <v>772.28</v>
      </c>
      <c r="H318" s="78"/>
      <c r="I318" s="52"/>
      <c r="J318" s="87">
        <f>SUM(P289:P317)</f>
        <v>18251.54</v>
      </c>
      <c r="K318" s="78"/>
      <c r="L318" s="38">
        <f>SUM(Q289:Q317)</f>
        <v>16.199399999999997</v>
      </c>
      <c r="AG318" s="53" t="str">
        <f>CONCATENATE("Итого по подразделу: ", Source!G233)</f>
        <v>Итого по подразделу: Демонтажные работы</v>
      </c>
    </row>
    <row r="320" spans="1:33" ht="14.25" x14ac:dyDescent="0.2">
      <c r="C320" s="22" t="str">
        <f>Source!H262</f>
        <v>ОЗП</v>
      </c>
      <c r="J320" s="79">
        <f>Source!F262</f>
        <v>5814.84</v>
      </c>
      <c r="K320" s="79"/>
    </row>
    <row r="321" spans="1:31" ht="14.25" x14ac:dyDescent="0.2">
      <c r="C321" s="22" t="str">
        <f>Source!H263</f>
        <v>ЭММ, в т.ч. ЗПМ</v>
      </c>
      <c r="J321" s="79">
        <f>Source!F263</f>
        <v>3822.7</v>
      </c>
      <c r="K321" s="79"/>
    </row>
    <row r="322" spans="1:31" ht="14.25" x14ac:dyDescent="0.2">
      <c r="C322" s="22" t="str">
        <f>Source!H264</f>
        <v>Стоимость материальных ресурсов</v>
      </c>
      <c r="J322" s="79">
        <f>Source!F264</f>
        <v>0</v>
      </c>
      <c r="K322" s="79"/>
    </row>
    <row r="323" spans="1:31" ht="14.25" x14ac:dyDescent="0.2">
      <c r="C323" s="22" t="str">
        <f>Source!H265</f>
        <v>НР</v>
      </c>
      <c r="J323" s="79">
        <f>Source!F265</f>
        <v>5003.1000000000004</v>
      </c>
      <c r="K323" s="79"/>
    </row>
    <row r="324" spans="1:31" ht="14.25" x14ac:dyDescent="0.2">
      <c r="C324" s="22" t="str">
        <f>Source!H266</f>
        <v>СП</v>
      </c>
      <c r="J324" s="79">
        <f>Source!F266</f>
        <v>3610.9</v>
      </c>
      <c r="K324" s="79"/>
    </row>
    <row r="325" spans="1:31" ht="13.9" x14ac:dyDescent="0.25">
      <c r="C325" s="22" t="str">
        <f>Source!H269</f>
        <v>Итого</v>
      </c>
      <c r="J325" s="79">
        <f>Source!F269</f>
        <v>18251.54</v>
      </c>
      <c r="K325" s="79"/>
    </row>
    <row r="328" spans="1:31" ht="16.5" x14ac:dyDescent="0.25">
      <c r="A328" s="86" t="str">
        <f>CONCATENATE("Подраздел: ", Source!G271)</f>
        <v>Подраздел: Система видеонаблюдения ФОК</v>
      </c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AE328" s="23" t="str">
        <f>CONCATENATE("Подраздел: ", Source!G271)</f>
        <v>Подраздел: Система видеонаблюдения ФОК</v>
      </c>
    </row>
    <row r="329" spans="1:31" ht="79.5" x14ac:dyDescent="0.2">
      <c r="A329" s="24" t="str">
        <f>Source!E275</f>
        <v>114</v>
      </c>
      <c r="B329" s="25" t="s">
        <v>661</v>
      </c>
      <c r="C329" s="22" t="s">
        <v>662</v>
      </c>
      <c r="D329" s="26" t="str">
        <f>Source!DW275</f>
        <v>1  ШТ.</v>
      </c>
      <c r="E329" s="9">
        <f>Source!I275</f>
        <v>7</v>
      </c>
      <c r="F329" s="28">
        <f>IF(Source!AK275&lt;&gt; 0, Source!AK275,Source!AL275 + Source!AM275 + Source!AO275)</f>
        <v>31.85</v>
      </c>
      <c r="G329" s="27"/>
      <c r="H329" s="28"/>
      <c r="I329" s="27" t="str">
        <f>Source!BO275</f>
        <v>м10-10-001-1</v>
      </c>
      <c r="J329" s="27"/>
      <c r="K329" s="28"/>
      <c r="L329" s="29"/>
      <c r="S329">
        <f>ROUND((Source!FX275/100)*((ROUND(Source!AF275*Source!I275, 2)+ROUND(Source!AE275*Source!I275, 2))), 2)</f>
        <v>152.94</v>
      </c>
      <c r="T329">
        <f>Source!X275</f>
        <v>5706.04</v>
      </c>
      <c r="U329">
        <f>ROUND((Source!FY275/100)*((ROUND(Source!AF275*Source!I275, 2)+ROUND(Source!AE275*Source!I275, 2))), 2)</f>
        <v>114.7</v>
      </c>
      <c r="V329">
        <f>Source!Y275</f>
        <v>4279.53</v>
      </c>
    </row>
    <row r="330" spans="1:31" ht="14.25" x14ac:dyDescent="0.2">
      <c r="A330" s="24"/>
      <c r="B330" s="25"/>
      <c r="C330" s="22" t="s">
        <v>663</v>
      </c>
      <c r="D330" s="26"/>
      <c r="E330" s="9"/>
      <c r="F330" s="28">
        <f>Source!AO275</f>
        <v>27.31</v>
      </c>
      <c r="G330" s="27" t="str">
        <f>Source!DG275</f>
        <v/>
      </c>
      <c r="H330" s="28">
        <f>ROUND(Source!AF275*Source!I275, 2)</f>
        <v>191.17</v>
      </c>
      <c r="I330" s="27"/>
      <c r="J330" s="27">
        <f>IF(Source!BA275&lt;&gt; 0, Source!BA275, 1)</f>
        <v>37.31</v>
      </c>
      <c r="K330" s="28">
        <f>Source!S275</f>
        <v>7132.55</v>
      </c>
      <c r="L330" s="29"/>
      <c r="R330">
        <f>H330</f>
        <v>191.17</v>
      </c>
    </row>
    <row r="331" spans="1:31" ht="14.25" x14ac:dyDescent="0.2">
      <c r="A331" s="24"/>
      <c r="B331" s="25"/>
      <c r="C331" s="22" t="s">
        <v>302</v>
      </c>
      <c r="D331" s="26"/>
      <c r="E331" s="9"/>
      <c r="F331" s="28">
        <f>Source!AM275</f>
        <v>3.63</v>
      </c>
      <c r="G331" s="27" t="str">
        <f>Source!DE275</f>
        <v/>
      </c>
      <c r="H331" s="28">
        <f>ROUND(Source!AD275*Source!I275, 2)</f>
        <v>25.41</v>
      </c>
      <c r="I331" s="27"/>
      <c r="J331" s="27">
        <f>IF(Source!BB275&lt;&gt; 0, Source!BB275, 1)</f>
        <v>4.66</v>
      </c>
      <c r="K331" s="28">
        <f>Source!Q275</f>
        <v>118.41</v>
      </c>
      <c r="L331" s="29"/>
    </row>
    <row r="332" spans="1:31" ht="14.25" x14ac:dyDescent="0.2">
      <c r="A332" s="24"/>
      <c r="B332" s="25"/>
      <c r="C332" s="22" t="s">
        <v>664</v>
      </c>
      <c r="D332" s="26" t="s">
        <v>665</v>
      </c>
      <c r="E332" s="9">
        <f>Source!BZ275</f>
        <v>80</v>
      </c>
      <c r="F332" s="30"/>
      <c r="G332" s="27"/>
      <c r="H332" s="28">
        <f>SUM(S329:S337)</f>
        <v>152.94</v>
      </c>
      <c r="I332" s="31"/>
      <c r="J332" s="22">
        <f>Source!AT275</f>
        <v>80</v>
      </c>
      <c r="K332" s="28">
        <f>SUM(T329:T337)</f>
        <v>5706.04</v>
      </c>
      <c r="L332" s="29"/>
    </row>
    <row r="333" spans="1:31" ht="14.25" x14ac:dyDescent="0.2">
      <c r="A333" s="24"/>
      <c r="B333" s="25"/>
      <c r="C333" s="22" t="s">
        <v>666</v>
      </c>
      <c r="D333" s="26" t="s">
        <v>665</v>
      </c>
      <c r="E333" s="9">
        <f>Source!CA275</f>
        <v>60</v>
      </c>
      <c r="F333" s="30"/>
      <c r="G333" s="27"/>
      <c r="H333" s="28">
        <f>SUM(U329:U337)</f>
        <v>114.7</v>
      </c>
      <c r="I333" s="31"/>
      <c r="J333" s="22">
        <f>Source!AU275</f>
        <v>60</v>
      </c>
      <c r="K333" s="28">
        <f>SUM(V329:V337)</f>
        <v>4279.53</v>
      </c>
      <c r="L333" s="29"/>
    </row>
    <row r="334" spans="1:31" ht="14.25" x14ac:dyDescent="0.2">
      <c r="A334" s="24"/>
      <c r="B334" s="25"/>
      <c r="C334" s="22" t="s">
        <v>667</v>
      </c>
      <c r="D334" s="26" t="s">
        <v>668</v>
      </c>
      <c r="E334" s="9">
        <f>Source!AQ275</f>
        <v>2.67</v>
      </c>
      <c r="F334" s="28"/>
      <c r="G334" s="27" t="str">
        <f>Source!DI275</f>
        <v/>
      </c>
      <c r="H334" s="28"/>
      <c r="I334" s="27"/>
      <c r="J334" s="27"/>
      <c r="K334" s="28"/>
      <c r="L334" s="32">
        <f>Source!U275</f>
        <v>18.689999999999998</v>
      </c>
    </row>
    <row r="335" spans="1:31" ht="14.25" x14ac:dyDescent="0.2">
      <c r="A335" s="71" t="s">
        <v>669</v>
      </c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</row>
    <row r="336" spans="1:31" ht="28.5" x14ac:dyDescent="0.2">
      <c r="A336" s="33"/>
      <c r="B336" s="33" t="str">
        <f>SmtRes!I245</f>
        <v>101-2202</v>
      </c>
      <c r="C336" s="33" t="str">
        <f>SmtRes!K245</f>
        <v>Дюбели распорные полиэтиленовые 6х40 мм</v>
      </c>
      <c r="D336" s="35" t="str">
        <f>SmtRes!P245</f>
        <v>10 шт.</v>
      </c>
      <c r="E336" s="34">
        <f>SmtRes!Y245*Source!I275</f>
        <v>0</v>
      </c>
      <c r="F336" s="36">
        <f>SmtRes!AE245</f>
        <v>1.8</v>
      </c>
      <c r="G336" s="35"/>
      <c r="H336" s="36">
        <f>SmtRes!AE245*SmtRes!Y245*Source!I275</f>
        <v>0</v>
      </c>
      <c r="I336" s="35"/>
      <c r="J336" s="35"/>
      <c r="K336" s="36">
        <f>SmtRes!AA245*SmtRes!Y245*Source!I275</f>
        <v>0</v>
      </c>
      <c r="L336" s="36"/>
    </row>
    <row r="337" spans="1:26" ht="28.5" x14ac:dyDescent="0.2">
      <c r="A337" s="39"/>
      <c r="B337" s="39" t="str">
        <f>SmtRes!I246</f>
        <v>999-9950</v>
      </c>
      <c r="C337" s="39" t="str">
        <f>SmtRes!K246</f>
        <v>Вспомогательные ненормируемые материалы (2% от ОЗП)</v>
      </c>
      <c r="D337" s="40" t="str">
        <f>SmtRes!P246</f>
        <v>РУБ</v>
      </c>
      <c r="E337" s="41">
        <f>SmtRes!Y246*Source!I275</f>
        <v>0</v>
      </c>
      <c r="F337" s="42">
        <f>SmtRes!AE246</f>
        <v>1</v>
      </c>
      <c r="G337" s="40"/>
      <c r="H337" s="42">
        <f>SmtRes!AE246*SmtRes!Y246*Source!I275</f>
        <v>0</v>
      </c>
      <c r="I337" s="40"/>
      <c r="J337" s="40"/>
      <c r="K337" s="42">
        <f>SmtRes!AA246*SmtRes!Y246*Source!I275</f>
        <v>0</v>
      </c>
      <c r="L337" s="42"/>
    </row>
    <row r="338" spans="1:26" ht="15" x14ac:dyDescent="0.25">
      <c r="G338" s="87">
        <f>ROUND(Source!AC275*Source!I275, 2)+ROUND(Source!AF275*Source!I275, 2)+ROUND(Source!AD275*Source!I275, 2)+SUM(H332:H333)</f>
        <v>484.21999999999997</v>
      </c>
      <c r="H338" s="87"/>
      <c r="J338" s="87">
        <f>Source!O275+SUM(K332:K333)</f>
        <v>17236.53</v>
      </c>
      <c r="K338" s="87"/>
      <c r="L338" s="38">
        <f>Source!U275</f>
        <v>18.689999999999998</v>
      </c>
      <c r="O338" s="37">
        <f>G338</f>
        <v>484.21999999999997</v>
      </c>
      <c r="P338" s="37">
        <f>J338</f>
        <v>17236.53</v>
      </c>
      <c r="Q338" s="37">
        <f>L338</f>
        <v>18.689999999999998</v>
      </c>
      <c r="W338">
        <f>IF(Source!BI275&lt;=1,G338, 0)</f>
        <v>0</v>
      </c>
      <c r="X338">
        <f>IF(Source!BI275=2,G338, 0)</f>
        <v>484.21999999999997</v>
      </c>
      <c r="Y338">
        <f>IF(Source!BI275=3,G338, 0)</f>
        <v>0</v>
      </c>
      <c r="Z338">
        <f>IF(Source!BI275=4,G338, 0)</f>
        <v>0</v>
      </c>
    </row>
    <row r="339" spans="1:26" ht="28.5" x14ac:dyDescent="0.2">
      <c r="A339" s="24" t="str">
        <f>Source!E276</f>
        <v>115</v>
      </c>
      <c r="B339" s="25" t="str">
        <f>Source!F276</f>
        <v>031002</v>
      </c>
      <c r="C339" s="22" t="str">
        <f>Source!G276</f>
        <v>Автогидроподъемники высотой подъема 18 м</v>
      </c>
      <c r="D339" s="26" t="str">
        <f>Source!DW276</f>
        <v>маш.-ч</v>
      </c>
      <c r="E339" s="9">
        <f>Source!I276</f>
        <v>4</v>
      </c>
      <c r="F339" s="28">
        <f>IF(Source!AK276&lt;&gt; 0, Source!AK276,Source!AL276 + Source!AM276 + Source!AO276)</f>
        <v>119.63</v>
      </c>
      <c r="G339" s="27"/>
      <c r="H339" s="28"/>
      <c r="I339" s="27" t="str">
        <f>Source!BO276</f>
        <v>031002</v>
      </c>
      <c r="J339" s="27"/>
      <c r="K339" s="28"/>
      <c r="L339" s="29"/>
      <c r="S339">
        <f>ROUND((Source!FX276/100)*((ROUND(Source!AF276*Source!I276, 2)+ROUND(Source!AE276*Source!I276, 2))), 2)</f>
        <v>0</v>
      </c>
      <c r="T339">
        <f>Source!X276</f>
        <v>0</v>
      </c>
      <c r="U339">
        <f>ROUND((Source!FY276/100)*((ROUND(Source!AF276*Source!I276, 2)+ROUND(Source!AE276*Source!I276, 2))), 2)</f>
        <v>0</v>
      </c>
      <c r="V339">
        <f>Source!Y276</f>
        <v>0</v>
      </c>
    </row>
    <row r="340" spans="1:26" ht="14.25" x14ac:dyDescent="0.2">
      <c r="A340" s="24"/>
      <c r="B340" s="25"/>
      <c r="C340" s="22" t="s">
        <v>302</v>
      </c>
      <c r="D340" s="26"/>
      <c r="E340" s="9"/>
      <c r="F340" s="28">
        <f>Source!AM276</f>
        <v>119.63</v>
      </c>
      <c r="G340" s="27" t="str">
        <f>Source!DE276</f>
        <v/>
      </c>
      <c r="H340" s="28">
        <f>ROUND(Source!AD276*Source!I276, 2)</f>
        <v>478.52</v>
      </c>
      <c r="I340" s="27"/>
      <c r="J340" s="27">
        <f>IF(Source!BB276&lt;&gt; 0, Source!BB276, 1)</f>
        <v>10.08</v>
      </c>
      <c r="K340" s="28">
        <f>Source!Q276</f>
        <v>4823.4799999999996</v>
      </c>
      <c r="L340" s="29"/>
    </row>
    <row r="341" spans="1:26" ht="14.25" x14ac:dyDescent="0.2">
      <c r="A341" s="43"/>
      <c r="B341" s="44"/>
      <c r="C341" s="45" t="s">
        <v>670</v>
      </c>
      <c r="D341" s="46"/>
      <c r="E341" s="47"/>
      <c r="F341" s="48">
        <f>Source!AN276</f>
        <v>9</v>
      </c>
      <c r="G341" s="49" t="str">
        <f>Source!DF276</f>
        <v/>
      </c>
      <c r="H341" s="48">
        <f>ROUND(Source!AE276*Source!I276, 2)</f>
        <v>36</v>
      </c>
      <c r="I341" s="49"/>
      <c r="J341" s="49">
        <f>IF(Source!BS276&lt;&gt; 0, Source!BS276, 1)</f>
        <v>37.31</v>
      </c>
      <c r="K341" s="48">
        <f>Source!R276</f>
        <v>1343.16</v>
      </c>
      <c r="L341" s="50"/>
      <c r="R341">
        <f>H341</f>
        <v>36</v>
      </c>
    </row>
    <row r="342" spans="1:26" ht="15" x14ac:dyDescent="0.25">
      <c r="G342" s="87">
        <f>ROUND(Source!AC276*Source!I276, 2)+ROUND(Source!AF276*Source!I276, 2)+ROUND(Source!AD276*Source!I276, 2)</f>
        <v>478.52</v>
      </c>
      <c r="H342" s="87"/>
      <c r="J342" s="87">
        <f>Source!O276</f>
        <v>4823.4799999999996</v>
      </c>
      <c r="K342" s="87"/>
      <c r="L342" s="38">
        <f>Source!U276</f>
        <v>0</v>
      </c>
      <c r="O342" s="37">
        <f>G342</f>
        <v>478.52</v>
      </c>
      <c r="P342" s="37">
        <f>J342</f>
        <v>4823.4799999999996</v>
      </c>
      <c r="Q342" s="37">
        <f>L342</f>
        <v>0</v>
      </c>
      <c r="W342">
        <f>IF(Source!BI276&lt;=1,G342, 0)</f>
        <v>478.52</v>
      </c>
      <c r="X342">
        <f>IF(Source!BI276=2,G342, 0)</f>
        <v>0</v>
      </c>
      <c r="Y342">
        <f>IF(Source!BI276=3,G342, 0)</f>
        <v>0</v>
      </c>
      <c r="Z342">
        <f>IF(Source!BI276=4,G342, 0)</f>
        <v>0</v>
      </c>
    </row>
    <row r="343" spans="1:26" ht="28.5" x14ac:dyDescent="0.2">
      <c r="A343" s="24" t="str">
        <f>Source!E278</f>
        <v>117</v>
      </c>
      <c r="B343" s="25" t="str">
        <f>Source!F278</f>
        <v/>
      </c>
      <c r="C343" s="22" t="str">
        <f>Source!G278</f>
        <v>CMD IP1080-WB2.8-IR V2, Уличная IP-камера</v>
      </c>
      <c r="D343" s="26" t="str">
        <f>Source!DW278</f>
        <v>ШТ</v>
      </c>
      <c r="E343" s="9">
        <f>Source!I278</f>
        <v>4</v>
      </c>
      <c r="F343" s="28">
        <f>IF(Source!AK278&lt;&gt; 0, Source!AK278,Source!AL278 + Source!AM278 + Source!AO278)</f>
        <v>4100</v>
      </c>
      <c r="G343" s="27"/>
      <c r="H343" s="28"/>
      <c r="I343" s="27" t="str">
        <f>Source!BO278</f>
        <v/>
      </c>
      <c r="J343" s="27"/>
      <c r="K343" s="28"/>
      <c r="L343" s="29"/>
      <c r="S343">
        <f>ROUND((Source!FX278/100)*((ROUND(Source!AF278*Source!I278, 2)+ROUND(Source!AE278*Source!I278, 2))), 2)</f>
        <v>0</v>
      </c>
      <c r="T343">
        <f>Source!X278</f>
        <v>0</v>
      </c>
      <c r="U343">
        <f>ROUND((Source!FY278/100)*((ROUND(Source!AF278*Source!I278, 2)+ROUND(Source!AE278*Source!I278, 2))), 2)</f>
        <v>0</v>
      </c>
      <c r="V343">
        <f>Source!Y278</f>
        <v>0</v>
      </c>
    </row>
    <row r="344" spans="1:26" ht="14.25" x14ac:dyDescent="0.2">
      <c r="A344" s="43"/>
      <c r="B344" s="44"/>
      <c r="C344" s="45" t="s">
        <v>671</v>
      </c>
      <c r="D344" s="46"/>
      <c r="E344" s="47"/>
      <c r="F344" s="48">
        <f>Source!AL278</f>
        <v>4100</v>
      </c>
      <c r="G344" s="49" t="str">
        <f>Source!DD278</f>
        <v/>
      </c>
      <c r="H344" s="48">
        <f>ROUND(Source!AC278*Source!I278, 2)</f>
        <v>16400</v>
      </c>
      <c r="I344" s="49"/>
      <c r="J344" s="49">
        <f>IF(Source!BC278&lt;&gt; 0, Source!BC278, 1)</f>
        <v>1</v>
      </c>
      <c r="K344" s="48">
        <f>Source!P278</f>
        <v>16400</v>
      </c>
      <c r="L344" s="50"/>
    </row>
    <row r="345" spans="1:26" ht="15" x14ac:dyDescent="0.25">
      <c r="G345" s="87">
        <f>ROUND(Source!AC278*Source!I278, 2)+ROUND(Source!AF278*Source!I278, 2)+ROUND(Source!AD278*Source!I278, 2)</f>
        <v>16400</v>
      </c>
      <c r="H345" s="87"/>
      <c r="J345" s="87">
        <f>Source!O278</f>
        <v>16400</v>
      </c>
      <c r="K345" s="87"/>
      <c r="L345" s="38">
        <f>Source!U278</f>
        <v>0</v>
      </c>
      <c r="O345" s="37">
        <f>G345</f>
        <v>16400</v>
      </c>
      <c r="P345" s="37">
        <f>J345</f>
        <v>16400</v>
      </c>
      <c r="Q345" s="37">
        <f>L345</f>
        <v>0</v>
      </c>
      <c r="W345">
        <f>IF(Source!BI278&lt;=1,G345, 0)</f>
        <v>16400</v>
      </c>
      <c r="X345">
        <f>IF(Source!BI278=2,G345, 0)</f>
        <v>0</v>
      </c>
      <c r="Y345">
        <f>IF(Source!BI278=3,G345, 0)</f>
        <v>0</v>
      </c>
      <c r="Z345">
        <f>IF(Source!BI278=4,G345, 0)</f>
        <v>0</v>
      </c>
    </row>
    <row r="346" spans="1:26" ht="14.25" x14ac:dyDescent="0.2">
      <c r="A346" s="24" t="str">
        <f>Source!E279</f>
        <v>118</v>
      </c>
      <c r="B346" s="25" t="str">
        <f>Source!F279</f>
        <v/>
      </c>
      <c r="C346" s="22" t="str">
        <f>Source!G279</f>
        <v>CMD IP1080-WD2,8IR AV2,  IP-камера</v>
      </c>
      <c r="D346" s="26" t="str">
        <f>Source!DW279</f>
        <v>ШТ</v>
      </c>
      <c r="E346" s="9">
        <f>Source!I279</f>
        <v>3</v>
      </c>
      <c r="F346" s="28">
        <f>IF(Source!AK279&lt;&gt; 0, Source!AK279,Source!AL279 + Source!AM279 + Source!AO279)</f>
        <v>4230</v>
      </c>
      <c r="G346" s="27"/>
      <c r="H346" s="28"/>
      <c r="I346" s="27" t="str">
        <f>Source!BO279</f>
        <v/>
      </c>
      <c r="J346" s="27"/>
      <c r="K346" s="28"/>
      <c r="L346" s="29"/>
      <c r="S346">
        <f>ROUND((Source!FX279/100)*((ROUND(Source!AF279*Source!I279, 2)+ROUND(Source!AE279*Source!I279, 2))), 2)</f>
        <v>0</v>
      </c>
      <c r="T346">
        <f>Source!X279</f>
        <v>0</v>
      </c>
      <c r="U346">
        <f>ROUND((Source!FY279/100)*((ROUND(Source!AF279*Source!I279, 2)+ROUND(Source!AE279*Source!I279, 2))), 2)</f>
        <v>0</v>
      </c>
      <c r="V346">
        <f>Source!Y279</f>
        <v>0</v>
      </c>
    </row>
    <row r="347" spans="1:26" ht="14.25" x14ac:dyDescent="0.2">
      <c r="A347" s="43"/>
      <c r="B347" s="44"/>
      <c r="C347" s="45" t="s">
        <v>671</v>
      </c>
      <c r="D347" s="46"/>
      <c r="E347" s="47"/>
      <c r="F347" s="48">
        <f>Source!AL279</f>
        <v>4230</v>
      </c>
      <c r="G347" s="49" t="str">
        <f>Source!DD279</f>
        <v/>
      </c>
      <c r="H347" s="48">
        <f>ROUND(Source!AC279*Source!I279, 2)</f>
        <v>12690</v>
      </c>
      <c r="I347" s="49"/>
      <c r="J347" s="49">
        <f>IF(Source!BC279&lt;&gt; 0, Source!BC279, 1)</f>
        <v>1</v>
      </c>
      <c r="K347" s="48">
        <f>Source!P279</f>
        <v>12690</v>
      </c>
      <c r="L347" s="50"/>
    </row>
    <row r="348" spans="1:26" ht="15" x14ac:dyDescent="0.25">
      <c r="G348" s="87">
        <f>ROUND(Source!AC279*Source!I279, 2)+ROUND(Source!AF279*Source!I279, 2)+ROUND(Source!AD279*Source!I279, 2)</f>
        <v>12690</v>
      </c>
      <c r="H348" s="87"/>
      <c r="J348" s="87">
        <f>Source!O279</f>
        <v>12690</v>
      </c>
      <c r="K348" s="87"/>
      <c r="L348" s="38">
        <f>Source!U279</f>
        <v>0</v>
      </c>
      <c r="O348" s="37">
        <f>G348</f>
        <v>12690</v>
      </c>
      <c r="P348" s="37">
        <f>J348</f>
        <v>12690</v>
      </c>
      <c r="Q348" s="37">
        <f>L348</f>
        <v>0</v>
      </c>
      <c r="W348">
        <f>IF(Source!BI279&lt;=1,G348, 0)</f>
        <v>12690</v>
      </c>
      <c r="X348">
        <f>IF(Source!BI279=2,G348, 0)</f>
        <v>0</v>
      </c>
      <c r="Y348">
        <f>IF(Source!BI279=3,G348, 0)</f>
        <v>0</v>
      </c>
      <c r="Z348">
        <f>IF(Source!BI279=4,G348, 0)</f>
        <v>0</v>
      </c>
    </row>
    <row r="349" spans="1:26" ht="14.25" x14ac:dyDescent="0.2">
      <c r="A349" s="24" t="str">
        <f>Source!E281</f>
        <v>120</v>
      </c>
      <c r="B349" s="25" t="str">
        <f>Source!F281</f>
        <v/>
      </c>
      <c r="C349" s="22" t="str">
        <f>Source!G281</f>
        <v>Монтажная коробка TIGO 100x100</v>
      </c>
      <c r="D349" s="26" t="str">
        <f>Source!DW281</f>
        <v>ШТ</v>
      </c>
      <c r="E349" s="9">
        <f>Source!I281</f>
        <v>7</v>
      </c>
      <c r="F349" s="28">
        <f>IF(Source!AK281&lt;&gt; 0, Source!AK281,Source!AL281 + Source!AM281 + Source!AO281)</f>
        <v>87</v>
      </c>
      <c r="G349" s="27"/>
      <c r="H349" s="28"/>
      <c r="I349" s="27" t="str">
        <f>Source!BO281</f>
        <v/>
      </c>
      <c r="J349" s="27"/>
      <c r="K349" s="28"/>
      <c r="L349" s="29"/>
      <c r="S349">
        <f>ROUND((Source!FX281/100)*((ROUND(Source!AF281*Source!I281, 2)+ROUND(Source!AE281*Source!I281, 2))), 2)</f>
        <v>0</v>
      </c>
      <c r="T349">
        <f>Source!X281</f>
        <v>0</v>
      </c>
      <c r="U349">
        <f>ROUND((Source!FY281/100)*((ROUND(Source!AF281*Source!I281, 2)+ROUND(Source!AE281*Source!I281, 2))), 2)</f>
        <v>0</v>
      </c>
      <c r="V349">
        <f>Source!Y281</f>
        <v>0</v>
      </c>
    </row>
    <row r="350" spans="1:26" ht="14.25" x14ac:dyDescent="0.2">
      <c r="A350" s="43"/>
      <c r="B350" s="44"/>
      <c r="C350" s="45" t="s">
        <v>671</v>
      </c>
      <c r="D350" s="46"/>
      <c r="E350" s="47"/>
      <c r="F350" s="48">
        <f>Source!AL281</f>
        <v>87</v>
      </c>
      <c r="G350" s="49" t="str">
        <f>Source!DD281</f>
        <v/>
      </c>
      <c r="H350" s="48">
        <f>ROUND(Source!AC281*Source!I281, 2)</f>
        <v>609</v>
      </c>
      <c r="I350" s="49"/>
      <c r="J350" s="49">
        <f>IF(Source!BC281&lt;&gt; 0, Source!BC281, 1)</f>
        <v>1</v>
      </c>
      <c r="K350" s="48">
        <f>Source!P281</f>
        <v>609</v>
      </c>
      <c r="L350" s="50"/>
    </row>
    <row r="351" spans="1:26" ht="15" x14ac:dyDescent="0.25">
      <c r="G351" s="87">
        <f>ROUND(Source!AC281*Source!I281, 2)+ROUND(Source!AF281*Source!I281, 2)+ROUND(Source!AD281*Source!I281, 2)</f>
        <v>609</v>
      </c>
      <c r="H351" s="87"/>
      <c r="J351" s="87">
        <f>Source!O281</f>
        <v>609</v>
      </c>
      <c r="K351" s="87"/>
      <c r="L351" s="38">
        <f>Source!U281</f>
        <v>0</v>
      </c>
      <c r="O351" s="37">
        <f>G351</f>
        <v>609</v>
      </c>
      <c r="P351" s="37">
        <f>J351</f>
        <v>609</v>
      </c>
      <c r="Q351" s="37">
        <f>L351</f>
        <v>0</v>
      </c>
      <c r="W351">
        <f>IF(Source!BI281&lt;=1,G351, 0)</f>
        <v>609</v>
      </c>
      <c r="X351">
        <f>IF(Source!BI281=2,G351, 0)</f>
        <v>0</v>
      </c>
      <c r="Y351">
        <f>IF(Source!BI281=3,G351, 0)</f>
        <v>0</v>
      </c>
      <c r="Z351">
        <f>IF(Source!BI281=4,G351, 0)</f>
        <v>0</v>
      </c>
    </row>
    <row r="352" spans="1:26" ht="28.5" x14ac:dyDescent="0.2">
      <c r="A352" s="24" t="str">
        <f>Source!E282</f>
        <v>121</v>
      </c>
      <c r="B352" s="25" t="str">
        <f>Source!F282</f>
        <v>м10-04-067-23</v>
      </c>
      <c r="C352" s="22" t="str">
        <f>Source!G282</f>
        <v>Устройство видеоконтрольное</v>
      </c>
      <c r="D352" s="26" t="str">
        <f>Source!DW282</f>
        <v>1  ШТ.</v>
      </c>
      <c r="E352" s="9">
        <f>Source!I282</f>
        <v>1</v>
      </c>
      <c r="F352" s="28">
        <f>IF(Source!AK282&lt;&gt; 0, Source!AK282,Source!AL282 + Source!AM282 + Source!AO282)</f>
        <v>23.9</v>
      </c>
      <c r="G352" s="27"/>
      <c r="H352" s="28"/>
      <c r="I352" s="27" t="str">
        <f>Source!BO282</f>
        <v>м10-04-067-23</v>
      </c>
      <c r="J352" s="27"/>
      <c r="K352" s="28"/>
      <c r="L352" s="29"/>
      <c r="S352">
        <f>ROUND((Source!FX282/100)*((ROUND(Source!AF282*Source!I282, 2)+ROUND(Source!AE282*Source!I282, 2))), 2)</f>
        <v>20.86</v>
      </c>
      <c r="T352">
        <f>Source!X282</f>
        <v>778.15</v>
      </c>
      <c r="U352">
        <f>ROUND((Source!FY282/100)*((ROUND(Source!AF282*Source!I282, 2)+ROUND(Source!AE282*Source!I282, 2))), 2)</f>
        <v>14.74</v>
      </c>
      <c r="V352">
        <f>Source!Y282</f>
        <v>549.78</v>
      </c>
    </row>
    <row r="353" spans="1:26" ht="14.25" x14ac:dyDescent="0.2">
      <c r="A353" s="24"/>
      <c r="B353" s="25"/>
      <c r="C353" s="22" t="s">
        <v>663</v>
      </c>
      <c r="D353" s="26"/>
      <c r="E353" s="9"/>
      <c r="F353" s="28">
        <f>Source!AO282</f>
        <v>22.58</v>
      </c>
      <c r="G353" s="27" t="str">
        <f>Source!DG282</f>
        <v/>
      </c>
      <c r="H353" s="28">
        <f>ROUND(Source!AF282*Source!I282, 2)</f>
        <v>22.58</v>
      </c>
      <c r="I353" s="27"/>
      <c r="J353" s="27">
        <f>IF(Source!BA282&lt;&gt; 0, Source!BA282, 1)</f>
        <v>37.31</v>
      </c>
      <c r="K353" s="28">
        <f>Source!S282</f>
        <v>842.46</v>
      </c>
      <c r="L353" s="29"/>
      <c r="R353">
        <f>H353</f>
        <v>22.58</v>
      </c>
    </row>
    <row r="354" spans="1:26" ht="14.25" x14ac:dyDescent="0.2">
      <c r="A354" s="24"/>
      <c r="B354" s="25"/>
      <c r="C354" s="22" t="s">
        <v>302</v>
      </c>
      <c r="D354" s="26"/>
      <c r="E354" s="9"/>
      <c r="F354" s="28">
        <f>Source!AM282</f>
        <v>0.87</v>
      </c>
      <c r="G354" s="27" t="str">
        <f>Source!DE282</f>
        <v/>
      </c>
      <c r="H354" s="28">
        <f>ROUND(Source!AD282*Source!I282, 2)</f>
        <v>0.87</v>
      </c>
      <c r="I354" s="27"/>
      <c r="J354" s="27">
        <f>IF(Source!BB282&lt;&gt; 0, Source!BB282, 1)</f>
        <v>26.18</v>
      </c>
      <c r="K354" s="28">
        <f>Source!Q282</f>
        <v>22.78</v>
      </c>
      <c r="L354" s="29"/>
    </row>
    <row r="355" spans="1:26" ht="14.25" x14ac:dyDescent="0.2">
      <c r="A355" s="24"/>
      <c r="B355" s="25"/>
      <c r="C355" s="22" t="s">
        <v>670</v>
      </c>
      <c r="D355" s="26"/>
      <c r="E355" s="9"/>
      <c r="F355" s="28">
        <f>Source!AN282</f>
        <v>0.09</v>
      </c>
      <c r="G355" s="27" t="str">
        <f>Source!DF282</f>
        <v/>
      </c>
      <c r="H355" s="28">
        <f>ROUND(Source!AE282*Source!I282, 2)</f>
        <v>0.09</v>
      </c>
      <c r="I355" s="27"/>
      <c r="J355" s="27">
        <f>IF(Source!BS282&lt;&gt; 0, Source!BS282, 1)</f>
        <v>37.31</v>
      </c>
      <c r="K355" s="28">
        <f>Source!R282</f>
        <v>3.36</v>
      </c>
      <c r="L355" s="29"/>
      <c r="R355">
        <f>H355</f>
        <v>0.09</v>
      </c>
    </row>
    <row r="356" spans="1:26" ht="14.25" x14ac:dyDescent="0.2">
      <c r="A356" s="24"/>
      <c r="B356" s="25"/>
      <c r="C356" s="22" t="s">
        <v>664</v>
      </c>
      <c r="D356" s="26" t="s">
        <v>665</v>
      </c>
      <c r="E356" s="9">
        <f>Source!BZ282</f>
        <v>92</v>
      </c>
      <c r="F356" s="30"/>
      <c r="G356" s="27"/>
      <c r="H356" s="28">
        <f>SUM(S352:S360)</f>
        <v>20.86</v>
      </c>
      <c r="I356" s="31"/>
      <c r="J356" s="22">
        <f>Source!AT282</f>
        <v>92</v>
      </c>
      <c r="K356" s="28">
        <f>SUM(T352:T360)</f>
        <v>778.15</v>
      </c>
      <c r="L356" s="29"/>
    </row>
    <row r="357" spans="1:26" ht="14.25" x14ac:dyDescent="0.2">
      <c r="A357" s="24"/>
      <c r="B357" s="25"/>
      <c r="C357" s="22" t="s">
        <v>666</v>
      </c>
      <c r="D357" s="26" t="s">
        <v>665</v>
      </c>
      <c r="E357" s="9">
        <f>Source!CA282</f>
        <v>65</v>
      </c>
      <c r="F357" s="30"/>
      <c r="G357" s="27"/>
      <c r="H357" s="28">
        <f>SUM(U352:U360)</f>
        <v>14.74</v>
      </c>
      <c r="I357" s="31"/>
      <c r="J357" s="22">
        <f>Source!AU282</f>
        <v>65</v>
      </c>
      <c r="K357" s="28">
        <f>SUM(V352:V360)</f>
        <v>549.78</v>
      </c>
      <c r="L357" s="29"/>
    </row>
    <row r="358" spans="1:26" ht="14.25" x14ac:dyDescent="0.2">
      <c r="A358" s="24"/>
      <c r="B358" s="25"/>
      <c r="C358" s="22" t="s">
        <v>667</v>
      </c>
      <c r="D358" s="26" t="s">
        <v>668</v>
      </c>
      <c r="E358" s="9">
        <f>Source!AQ282</f>
        <v>2.1800000000000002</v>
      </c>
      <c r="F358" s="28"/>
      <c r="G358" s="27" t="str">
        <f>Source!DI282</f>
        <v/>
      </c>
      <c r="H358" s="28"/>
      <c r="I358" s="27"/>
      <c r="J358" s="27"/>
      <c r="K358" s="28"/>
      <c r="L358" s="32">
        <f>Source!U282</f>
        <v>2.1800000000000002</v>
      </c>
    </row>
    <row r="359" spans="1:26" ht="14.25" x14ac:dyDescent="0.2">
      <c r="A359" s="71" t="s">
        <v>669</v>
      </c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</row>
    <row r="360" spans="1:26" ht="28.5" x14ac:dyDescent="0.2">
      <c r="A360" s="39"/>
      <c r="B360" s="39" t="str">
        <f>SmtRes!I250</f>
        <v>999-9950</v>
      </c>
      <c r="C360" s="39" t="str">
        <f>SmtRes!K250</f>
        <v>Вспомогательные ненормируемые материалы (2% от ОЗП)</v>
      </c>
      <c r="D360" s="40" t="str">
        <f>SmtRes!P250</f>
        <v>РУБ</v>
      </c>
      <c r="E360" s="41">
        <f>SmtRes!Y250*Source!I282</f>
        <v>0</v>
      </c>
      <c r="F360" s="42">
        <f>SmtRes!AE250</f>
        <v>1</v>
      </c>
      <c r="G360" s="40"/>
      <c r="H360" s="42">
        <f>SmtRes!AE250*SmtRes!Y250*Source!I282</f>
        <v>0</v>
      </c>
      <c r="I360" s="40"/>
      <c r="J360" s="40"/>
      <c r="K360" s="42">
        <f>SmtRes!AA250*SmtRes!Y250*Source!I282</f>
        <v>0</v>
      </c>
      <c r="L360" s="42"/>
    </row>
    <row r="361" spans="1:26" ht="15" x14ac:dyDescent="0.25">
      <c r="G361" s="87">
        <f>ROUND(Source!AC282*Source!I282, 2)+ROUND(Source!AF282*Source!I282, 2)+ROUND(Source!AD282*Source!I282, 2)+SUM(H356:H357)</f>
        <v>59.05</v>
      </c>
      <c r="H361" s="87"/>
      <c r="J361" s="87">
        <f>Source!O282+SUM(K356:K357)</f>
        <v>2193.17</v>
      </c>
      <c r="K361" s="87"/>
      <c r="L361" s="38">
        <f>Source!U282</f>
        <v>2.1800000000000002</v>
      </c>
      <c r="O361" s="37">
        <f>G361</f>
        <v>59.05</v>
      </c>
      <c r="P361" s="37">
        <f>J361</f>
        <v>2193.17</v>
      </c>
      <c r="Q361" s="37">
        <f>L361</f>
        <v>2.1800000000000002</v>
      </c>
      <c r="W361">
        <f>IF(Source!BI282&lt;=1,G361, 0)</f>
        <v>0</v>
      </c>
      <c r="X361">
        <f>IF(Source!BI282=2,G361, 0)</f>
        <v>59.05</v>
      </c>
      <c r="Y361">
        <f>IF(Source!BI282=3,G361, 0)</f>
        <v>0</v>
      </c>
      <c r="Z361">
        <f>IF(Source!BI282=4,G361, 0)</f>
        <v>0</v>
      </c>
    </row>
    <row r="362" spans="1:26" ht="28.5" x14ac:dyDescent="0.2">
      <c r="A362" s="24" t="str">
        <f>Source!E287</f>
        <v>126</v>
      </c>
      <c r="B362" s="25" t="str">
        <f>Source!F287</f>
        <v/>
      </c>
      <c r="C362" s="22" t="str">
        <f>Source!G287</f>
        <v>Монитор Dahua DHI-LM43-F200 43" 1920x1080 (или аналогичный)</v>
      </c>
      <c r="D362" s="26" t="str">
        <f>Source!DW287</f>
        <v>ШТ</v>
      </c>
      <c r="E362" s="9">
        <f>Source!I287</f>
        <v>1</v>
      </c>
      <c r="F362" s="28">
        <f>IF(Source!AK287&lt;&gt; 0, Source!AK287,Source!AL287 + Source!AM287 + Source!AO287)</f>
        <v>56780</v>
      </c>
      <c r="G362" s="27"/>
      <c r="H362" s="28"/>
      <c r="I362" s="27" t="str">
        <f>Source!BO287</f>
        <v/>
      </c>
      <c r="J362" s="27"/>
      <c r="K362" s="28"/>
      <c r="L362" s="29"/>
      <c r="S362">
        <f>ROUND((Source!FX287/100)*((ROUND(Source!AF287*Source!I287, 2)+ROUND(Source!AE287*Source!I287, 2))), 2)</f>
        <v>0</v>
      </c>
      <c r="T362">
        <f>Source!X287</f>
        <v>0</v>
      </c>
      <c r="U362">
        <f>ROUND((Source!FY287/100)*((ROUND(Source!AF287*Source!I287, 2)+ROUND(Source!AE287*Source!I287, 2))), 2)</f>
        <v>0</v>
      </c>
      <c r="V362">
        <f>Source!Y287</f>
        <v>0</v>
      </c>
    </row>
    <row r="363" spans="1:26" ht="14.25" x14ac:dyDescent="0.2">
      <c r="A363" s="43"/>
      <c r="B363" s="44"/>
      <c r="C363" s="45" t="s">
        <v>671</v>
      </c>
      <c r="D363" s="46"/>
      <c r="E363" s="47"/>
      <c r="F363" s="48">
        <f>Source!AL287</f>
        <v>56780</v>
      </c>
      <c r="G363" s="49" t="str">
        <f>Source!DD287</f>
        <v/>
      </c>
      <c r="H363" s="48">
        <f>ROUND(Source!AC287*Source!I287, 2)</f>
        <v>56780</v>
      </c>
      <c r="I363" s="49"/>
      <c r="J363" s="49">
        <f>IF(Source!BC287&lt;&gt; 0, Source!BC287, 1)</f>
        <v>1</v>
      </c>
      <c r="K363" s="48">
        <f>Source!P287</f>
        <v>56780</v>
      </c>
      <c r="L363" s="50"/>
    </row>
    <row r="364" spans="1:26" ht="15" x14ac:dyDescent="0.25">
      <c r="G364" s="87">
        <f>ROUND(Source!AC287*Source!I287, 2)+ROUND(Source!AF287*Source!I287, 2)+ROUND(Source!AD287*Source!I287, 2)</f>
        <v>56780</v>
      </c>
      <c r="H364" s="87"/>
      <c r="J364" s="87">
        <f>Source!O287</f>
        <v>56780</v>
      </c>
      <c r="K364" s="87"/>
      <c r="L364" s="38">
        <f>Source!U287</f>
        <v>0</v>
      </c>
      <c r="O364" s="37">
        <f>G364</f>
        <v>56780</v>
      </c>
      <c r="P364" s="37">
        <f>J364</f>
        <v>56780</v>
      </c>
      <c r="Q364" s="37">
        <f>L364</f>
        <v>0</v>
      </c>
      <c r="W364">
        <f>IF(Source!BI287&lt;=1,G364, 0)</f>
        <v>56780</v>
      </c>
      <c r="X364">
        <f>IF(Source!BI287=2,G364, 0)</f>
        <v>0</v>
      </c>
      <c r="Y364">
        <f>IF(Source!BI287=3,G364, 0)</f>
        <v>0</v>
      </c>
      <c r="Z364">
        <f>IF(Source!BI287=4,G364, 0)</f>
        <v>0</v>
      </c>
    </row>
    <row r="365" spans="1:26" ht="42.75" x14ac:dyDescent="0.2">
      <c r="A365" s="24" t="str">
        <f>Source!E288</f>
        <v>127</v>
      </c>
      <c r="B365" s="25" t="str">
        <f>Source!F288</f>
        <v>м10-08-003-6</v>
      </c>
      <c r="C365" s="22" t="str">
        <f>Source!G288</f>
        <v>Устройство оптико-(фото)электрическое, блок питания и контроля</v>
      </c>
      <c r="D365" s="26" t="str">
        <f>Source!DW288</f>
        <v>1  ШТ.</v>
      </c>
      <c r="E365" s="9">
        <f>Source!I288</f>
        <v>1</v>
      </c>
      <c r="F365" s="28">
        <f>IF(Source!AK288&lt;&gt; 0, Source!AK288,Source!AL288 + Source!AM288 + Source!AO288)</f>
        <v>63.38</v>
      </c>
      <c r="G365" s="27"/>
      <c r="H365" s="28"/>
      <c r="I365" s="27" t="str">
        <f>Source!BO288</f>
        <v>м10-08-003-6</v>
      </c>
      <c r="J365" s="27"/>
      <c r="K365" s="28"/>
      <c r="L365" s="29"/>
      <c r="S365">
        <f>ROUND((Source!FX288/100)*((ROUND(Source!AF288*Source!I288, 2)+ROUND(Source!AE288*Source!I288, 2))), 2)</f>
        <v>44.61</v>
      </c>
      <c r="T365">
        <f>Source!X288</f>
        <v>1664.33</v>
      </c>
      <c r="U365">
        <f>ROUND((Source!FY288/100)*((ROUND(Source!AF288*Source!I288, 2)+ROUND(Source!AE288*Source!I288, 2))), 2)</f>
        <v>33.46</v>
      </c>
      <c r="V365">
        <f>Source!Y288</f>
        <v>1248.25</v>
      </c>
    </row>
    <row r="366" spans="1:26" ht="14.25" x14ac:dyDescent="0.2">
      <c r="A366" s="24"/>
      <c r="B366" s="25"/>
      <c r="C366" s="22" t="s">
        <v>663</v>
      </c>
      <c r="D366" s="26"/>
      <c r="E366" s="9"/>
      <c r="F366" s="28">
        <f>Source!AO288</f>
        <v>55.76</v>
      </c>
      <c r="G366" s="27" t="str">
        <f>Source!DG288</f>
        <v/>
      </c>
      <c r="H366" s="28">
        <f>ROUND(Source!AF288*Source!I288, 2)</f>
        <v>55.76</v>
      </c>
      <c r="I366" s="27"/>
      <c r="J366" s="27">
        <f>IF(Source!BA288&lt;&gt; 0, Source!BA288, 1)</f>
        <v>37.31</v>
      </c>
      <c r="K366" s="28">
        <f>Source!S288</f>
        <v>2080.41</v>
      </c>
      <c r="L366" s="29"/>
      <c r="R366">
        <f>H366</f>
        <v>55.76</v>
      </c>
    </row>
    <row r="367" spans="1:26" ht="14.25" x14ac:dyDescent="0.2">
      <c r="A367" s="24"/>
      <c r="B367" s="25"/>
      <c r="C367" s="22" t="s">
        <v>302</v>
      </c>
      <c r="D367" s="26"/>
      <c r="E367" s="9"/>
      <c r="F367" s="28">
        <f>Source!AM288</f>
        <v>0.37</v>
      </c>
      <c r="G367" s="27" t="str">
        <f>Source!DE288</f>
        <v/>
      </c>
      <c r="H367" s="28">
        <f>ROUND(Source!AD288*Source!I288, 2)</f>
        <v>0.37</v>
      </c>
      <c r="I367" s="27"/>
      <c r="J367" s="27">
        <f>IF(Source!BB288&lt;&gt; 0, Source!BB288, 1)</f>
        <v>5.76</v>
      </c>
      <c r="K367" s="28">
        <f>Source!Q288</f>
        <v>2.13</v>
      </c>
      <c r="L367" s="29"/>
    </row>
    <row r="368" spans="1:26" ht="14.25" x14ac:dyDescent="0.2">
      <c r="A368" s="24"/>
      <c r="B368" s="25"/>
      <c r="C368" s="22" t="s">
        <v>664</v>
      </c>
      <c r="D368" s="26" t="s">
        <v>665</v>
      </c>
      <c r="E368" s="9">
        <f>Source!BZ288</f>
        <v>80</v>
      </c>
      <c r="F368" s="30"/>
      <c r="G368" s="27"/>
      <c r="H368" s="28">
        <f>SUM(S365:S376)</f>
        <v>44.61</v>
      </c>
      <c r="I368" s="31"/>
      <c r="J368" s="22">
        <f>Source!AT288</f>
        <v>80</v>
      </c>
      <c r="K368" s="28">
        <f>SUM(T365:T376)</f>
        <v>1664.33</v>
      </c>
      <c r="L368" s="29"/>
    </row>
    <row r="369" spans="1:26" ht="14.25" x14ac:dyDescent="0.2">
      <c r="A369" s="24"/>
      <c r="B369" s="25"/>
      <c r="C369" s="22" t="s">
        <v>666</v>
      </c>
      <c r="D369" s="26" t="s">
        <v>665</v>
      </c>
      <c r="E369" s="9">
        <f>Source!CA288</f>
        <v>60</v>
      </c>
      <c r="F369" s="30"/>
      <c r="G369" s="27"/>
      <c r="H369" s="28">
        <f>SUM(U365:U376)</f>
        <v>33.46</v>
      </c>
      <c r="I369" s="31"/>
      <c r="J369" s="22">
        <f>Source!AU288</f>
        <v>60</v>
      </c>
      <c r="K369" s="28">
        <f>SUM(V365:V376)</f>
        <v>1248.25</v>
      </c>
      <c r="L369" s="29"/>
    </row>
    <row r="370" spans="1:26" ht="14.25" x14ac:dyDescent="0.2">
      <c r="A370" s="24"/>
      <c r="B370" s="25"/>
      <c r="C370" s="22" t="s">
        <v>667</v>
      </c>
      <c r="D370" s="26" t="s">
        <v>668</v>
      </c>
      <c r="E370" s="9">
        <f>Source!AQ288</f>
        <v>5.76</v>
      </c>
      <c r="F370" s="28"/>
      <c r="G370" s="27" t="str">
        <f>Source!DI288</f>
        <v/>
      </c>
      <c r="H370" s="28"/>
      <c r="I370" s="27"/>
      <c r="J370" s="27"/>
      <c r="K370" s="28"/>
      <c r="L370" s="32">
        <f>Source!U288</f>
        <v>5.76</v>
      </c>
    </row>
    <row r="371" spans="1:26" ht="14.25" x14ac:dyDescent="0.2">
      <c r="A371" s="71" t="s">
        <v>669</v>
      </c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</row>
    <row r="372" spans="1:26" ht="14.25" x14ac:dyDescent="0.2">
      <c r="A372" s="33"/>
      <c r="B372" s="33" t="str">
        <f>SmtRes!I253</f>
        <v>101-1963</v>
      </c>
      <c r="C372" s="33" t="str">
        <f>SmtRes!K253</f>
        <v>Канифоль сосновая</v>
      </c>
      <c r="D372" s="35" t="str">
        <f>SmtRes!P253</f>
        <v>кг</v>
      </c>
      <c r="E372" s="34">
        <f>SmtRes!Y253*Source!I288</f>
        <v>0</v>
      </c>
      <c r="F372" s="36">
        <f>SmtRes!AE253</f>
        <v>28.4</v>
      </c>
      <c r="G372" s="35"/>
      <c r="H372" s="36">
        <f>SmtRes!AE253*SmtRes!Y253*Source!I288</f>
        <v>0</v>
      </c>
      <c r="I372" s="35"/>
      <c r="J372" s="35"/>
      <c r="K372" s="36">
        <f>SmtRes!AA253*SmtRes!Y253*Source!I288</f>
        <v>0</v>
      </c>
      <c r="L372" s="36"/>
    </row>
    <row r="373" spans="1:26" ht="28.5" x14ac:dyDescent="0.2">
      <c r="A373" s="33"/>
      <c r="B373" s="33" t="str">
        <f>SmtRes!I254</f>
        <v>101-2206</v>
      </c>
      <c r="C373" s="33" t="str">
        <f>SmtRes!K254</f>
        <v>Дюбели пластмассовые с шурупами 12х70 мм</v>
      </c>
      <c r="D373" s="35" t="str">
        <f>SmtRes!P254</f>
        <v>10 шт.</v>
      </c>
      <c r="E373" s="34">
        <f>SmtRes!Y254*Source!I288</f>
        <v>0</v>
      </c>
      <c r="F373" s="36">
        <f>SmtRes!AE254</f>
        <v>8.4700000000000006</v>
      </c>
      <c r="G373" s="35"/>
      <c r="H373" s="36">
        <f>SmtRes!AE254*SmtRes!Y254*Source!I288</f>
        <v>0</v>
      </c>
      <c r="I373" s="35"/>
      <c r="J373" s="35"/>
      <c r="K373" s="36">
        <f>SmtRes!AA254*SmtRes!Y254*Source!I288</f>
        <v>0</v>
      </c>
      <c r="L373" s="36"/>
    </row>
    <row r="374" spans="1:26" ht="14.25" x14ac:dyDescent="0.2">
      <c r="A374" s="33"/>
      <c r="B374" s="33" t="str">
        <f>SmtRes!I255</f>
        <v>405-0219</v>
      </c>
      <c r="C374" s="33" t="str">
        <f>SmtRes!K255</f>
        <v>Гипсовые вяжущие, марка Г3</v>
      </c>
      <c r="D374" s="35" t="str">
        <f>SmtRes!P255</f>
        <v>т</v>
      </c>
      <c r="E374" s="34">
        <f>SmtRes!Y255*Source!I288</f>
        <v>0</v>
      </c>
      <c r="F374" s="36">
        <f>SmtRes!AE255</f>
        <v>729.98</v>
      </c>
      <c r="G374" s="35"/>
      <c r="H374" s="36">
        <f>SmtRes!AE255*SmtRes!Y255*Source!I288</f>
        <v>0</v>
      </c>
      <c r="I374" s="35"/>
      <c r="J374" s="35"/>
      <c r="K374" s="36">
        <f>SmtRes!AA255*SmtRes!Y255*Source!I288</f>
        <v>0</v>
      </c>
      <c r="L374" s="36"/>
    </row>
    <row r="375" spans="1:26" ht="28.5" x14ac:dyDescent="0.2">
      <c r="A375" s="33"/>
      <c r="B375" s="33" t="str">
        <f>SmtRes!I256</f>
        <v>506-1361</v>
      </c>
      <c r="C375" s="33" t="str">
        <f>SmtRes!K256</f>
        <v>Припои оловянно-свинцовые бессурьмянистые марки ПОС40</v>
      </c>
      <c r="D375" s="35" t="str">
        <f>SmtRes!P256</f>
        <v>кг</v>
      </c>
      <c r="E375" s="34">
        <f>SmtRes!Y256*Source!I288</f>
        <v>0</v>
      </c>
      <c r="F375" s="36">
        <f>SmtRes!AE256</f>
        <v>69.03</v>
      </c>
      <c r="G375" s="35"/>
      <c r="H375" s="36">
        <f>SmtRes!AE256*SmtRes!Y256*Source!I288</f>
        <v>0</v>
      </c>
      <c r="I375" s="35"/>
      <c r="J375" s="35"/>
      <c r="K375" s="36">
        <f>SmtRes!AA256*SmtRes!Y256*Source!I288</f>
        <v>0</v>
      </c>
      <c r="L375" s="36"/>
    </row>
    <row r="376" spans="1:26" ht="28.5" x14ac:dyDescent="0.2">
      <c r="A376" s="39"/>
      <c r="B376" s="39" t="str">
        <f>SmtRes!I257</f>
        <v>999-9950</v>
      </c>
      <c r="C376" s="39" t="str">
        <f>SmtRes!K257</f>
        <v>Вспомогательные ненормируемые материалы (2% от ОЗП)</v>
      </c>
      <c r="D376" s="40" t="str">
        <f>SmtRes!P257</f>
        <v>РУБ</v>
      </c>
      <c r="E376" s="41">
        <f>SmtRes!Y257*Source!I288</f>
        <v>0</v>
      </c>
      <c r="F376" s="42">
        <f>SmtRes!AE257</f>
        <v>1</v>
      </c>
      <c r="G376" s="40"/>
      <c r="H376" s="42">
        <f>SmtRes!AE257*SmtRes!Y257*Source!I288</f>
        <v>0</v>
      </c>
      <c r="I376" s="40"/>
      <c r="J376" s="40"/>
      <c r="K376" s="42">
        <f>SmtRes!AA257*SmtRes!Y257*Source!I288</f>
        <v>0</v>
      </c>
      <c r="L376" s="42"/>
    </row>
    <row r="377" spans="1:26" ht="15" x14ac:dyDescent="0.25">
      <c r="G377" s="87">
        <f>ROUND(Source!AC288*Source!I288, 2)+ROUND(Source!AF288*Source!I288, 2)+ROUND(Source!AD288*Source!I288, 2)+SUM(H368:H369)</f>
        <v>134.19999999999999</v>
      </c>
      <c r="H377" s="87"/>
      <c r="J377" s="87">
        <f>Source!O288+SUM(K368:K369)</f>
        <v>4995.12</v>
      </c>
      <c r="K377" s="87"/>
      <c r="L377" s="38">
        <f>Source!U288</f>
        <v>5.76</v>
      </c>
      <c r="O377" s="37">
        <f>G377</f>
        <v>134.19999999999999</v>
      </c>
      <c r="P377" s="37">
        <f>J377</f>
        <v>4995.12</v>
      </c>
      <c r="Q377" s="37">
        <f>L377</f>
        <v>5.76</v>
      </c>
      <c r="W377">
        <f>IF(Source!BI288&lt;=1,G377, 0)</f>
        <v>0</v>
      </c>
      <c r="X377">
        <f>IF(Source!BI288=2,G377, 0)</f>
        <v>134.19999999999999</v>
      </c>
      <c r="Y377">
        <f>IF(Source!BI288=3,G377, 0)</f>
        <v>0</v>
      </c>
      <c r="Z377">
        <f>IF(Source!BI288=4,G377, 0)</f>
        <v>0</v>
      </c>
    </row>
    <row r="378" spans="1:26" ht="28.5" x14ac:dyDescent="0.2">
      <c r="A378" s="24" t="str">
        <f>Source!E289</f>
        <v>128</v>
      </c>
      <c r="B378" s="25" t="str">
        <f>Source!F289</f>
        <v/>
      </c>
      <c r="C378" s="22" t="str">
        <f>Source!G289</f>
        <v>Источник бесперебойного питания ИБПEXEGATE ServerRM EX293850RUS</v>
      </c>
      <c r="D378" s="26" t="str">
        <f>Source!DW289</f>
        <v>ШТ</v>
      </c>
      <c r="E378" s="9">
        <f>Source!I289</f>
        <v>1</v>
      </c>
      <c r="F378" s="28">
        <f>IF(Source!AK289&lt;&gt; 0, Source!AK289,Source!AL289 + Source!AM289 + Source!AO289)</f>
        <v>15569.18</v>
      </c>
      <c r="G378" s="27"/>
      <c r="H378" s="28"/>
      <c r="I378" s="27" t="str">
        <f>Source!BO289</f>
        <v/>
      </c>
      <c r="J378" s="27"/>
      <c r="K378" s="28"/>
      <c r="L378" s="29"/>
      <c r="S378">
        <f>ROUND((Source!FX289/100)*((ROUND(Source!AF289*Source!I289, 2)+ROUND(Source!AE289*Source!I289, 2))), 2)</f>
        <v>0</v>
      </c>
      <c r="T378">
        <f>Source!X289</f>
        <v>0</v>
      </c>
      <c r="U378">
        <f>ROUND((Source!FY289/100)*((ROUND(Source!AF289*Source!I289, 2)+ROUND(Source!AE289*Source!I289, 2))), 2)</f>
        <v>0</v>
      </c>
      <c r="V378">
        <f>Source!Y289</f>
        <v>0</v>
      </c>
    </row>
    <row r="379" spans="1:26" ht="14.25" x14ac:dyDescent="0.2">
      <c r="A379" s="43"/>
      <c r="B379" s="44"/>
      <c r="C379" s="45" t="s">
        <v>671</v>
      </c>
      <c r="D379" s="46"/>
      <c r="E379" s="47"/>
      <c r="F379" s="48">
        <f>Source!AL289</f>
        <v>15569.18</v>
      </c>
      <c r="G379" s="49" t="str">
        <f>Source!DD289</f>
        <v/>
      </c>
      <c r="H379" s="48">
        <f>ROUND(Source!AC289*Source!I289, 2)</f>
        <v>15569.18</v>
      </c>
      <c r="I379" s="49"/>
      <c r="J379" s="49">
        <f>IF(Source!BC289&lt;&gt; 0, Source!BC289, 1)</f>
        <v>1</v>
      </c>
      <c r="K379" s="48">
        <f>Source!P289</f>
        <v>15569.18</v>
      </c>
      <c r="L379" s="50"/>
    </row>
    <row r="380" spans="1:26" ht="15" x14ac:dyDescent="0.25">
      <c r="G380" s="87">
        <f>ROUND(Source!AC289*Source!I289, 2)+ROUND(Source!AF289*Source!I289, 2)+ROUND(Source!AD289*Source!I289, 2)</f>
        <v>15569.18</v>
      </c>
      <c r="H380" s="87"/>
      <c r="J380" s="87">
        <f>Source!O289</f>
        <v>15569.18</v>
      </c>
      <c r="K380" s="87"/>
      <c r="L380" s="38">
        <f>Source!U289</f>
        <v>0</v>
      </c>
      <c r="O380" s="37">
        <f>G380</f>
        <v>15569.18</v>
      </c>
      <c r="P380" s="37">
        <f>J380</f>
        <v>15569.18</v>
      </c>
      <c r="Q380" s="37">
        <f>L380</f>
        <v>0</v>
      </c>
      <c r="W380">
        <f>IF(Source!BI289&lt;=1,G380, 0)</f>
        <v>15569.18</v>
      </c>
      <c r="X380">
        <f>IF(Source!BI289=2,G380, 0)</f>
        <v>0</v>
      </c>
      <c r="Y380">
        <f>IF(Source!BI289=3,G380, 0)</f>
        <v>0</v>
      </c>
      <c r="Z380">
        <f>IF(Source!BI289=4,G380, 0)</f>
        <v>0</v>
      </c>
    </row>
    <row r="381" spans="1:26" ht="28.5" x14ac:dyDescent="0.2">
      <c r="A381" s="24" t="str">
        <f>Source!E291</f>
        <v>130</v>
      </c>
      <c r="B381" s="25" t="str">
        <f>Source!F291</f>
        <v>м08-02-399-1</v>
      </c>
      <c r="C381" s="22" t="str">
        <f>Source!G291</f>
        <v>Провод в коробах, сечением до 6 мм2</v>
      </c>
      <c r="D381" s="26" t="str">
        <f>Source!DW291</f>
        <v>100 м</v>
      </c>
      <c r="E381" s="9">
        <f>Source!I291</f>
        <v>0.14000000000000001</v>
      </c>
      <c r="F381" s="28">
        <f>IF(Source!AK291&lt;&gt; 0, Source!AK291,Source!AL291 + Source!AM291 + Source!AO291)</f>
        <v>40.090000000000003</v>
      </c>
      <c r="G381" s="27"/>
      <c r="H381" s="28"/>
      <c r="I381" s="27" t="str">
        <f>Source!BO291</f>
        <v>м08-02-399-1</v>
      </c>
      <c r="J381" s="27"/>
      <c r="K381" s="28"/>
      <c r="L381" s="29"/>
      <c r="S381">
        <f>ROUND((Source!FX291/100)*((ROUND(Source!AF291*Source!I291, 2)+ROUND(Source!AE291*Source!I291, 2))), 2)</f>
        <v>3.32</v>
      </c>
      <c r="T381">
        <f>Source!X291</f>
        <v>123.61</v>
      </c>
      <c r="U381">
        <f>ROUND((Source!FY291/100)*((ROUND(Source!AF291*Source!I291, 2)+ROUND(Source!AE291*Source!I291, 2))), 2)</f>
        <v>2.27</v>
      </c>
      <c r="V381">
        <f>Source!Y291</f>
        <v>84.58</v>
      </c>
    </row>
    <row r="382" spans="1:26" x14ac:dyDescent="0.2">
      <c r="C382" s="51" t="str">
        <f>"Объем: "&amp;Source!I291&amp;"=14/"&amp;"100"</f>
        <v>Объем: 0,14=14/100</v>
      </c>
    </row>
    <row r="383" spans="1:26" ht="14.25" x14ac:dyDescent="0.2">
      <c r="A383" s="24"/>
      <c r="B383" s="25"/>
      <c r="C383" s="22" t="s">
        <v>663</v>
      </c>
      <c r="D383" s="26"/>
      <c r="E383" s="9"/>
      <c r="F383" s="28">
        <f>Source!AO291</f>
        <v>24.79</v>
      </c>
      <c r="G383" s="27" t="str">
        <f>Source!DG291</f>
        <v/>
      </c>
      <c r="H383" s="28">
        <f>ROUND(Source!AF291*Source!I291, 2)</f>
        <v>3.47</v>
      </c>
      <c r="I383" s="27"/>
      <c r="J383" s="27">
        <f>IF(Source!BA291&lt;&gt; 0, Source!BA291, 1)</f>
        <v>37.31</v>
      </c>
      <c r="K383" s="28">
        <f>Source!S291</f>
        <v>129.49</v>
      </c>
      <c r="L383" s="29"/>
      <c r="R383">
        <f>H383</f>
        <v>3.47</v>
      </c>
    </row>
    <row r="384" spans="1:26" ht="14.25" x14ac:dyDescent="0.2">
      <c r="A384" s="24"/>
      <c r="B384" s="25"/>
      <c r="C384" s="22" t="s">
        <v>302</v>
      </c>
      <c r="D384" s="26"/>
      <c r="E384" s="9"/>
      <c r="F384" s="28">
        <f>Source!AM291</f>
        <v>2.2999999999999998</v>
      </c>
      <c r="G384" s="27" t="str">
        <f>Source!DE291</f>
        <v/>
      </c>
      <c r="H384" s="28">
        <f>ROUND(Source!AD291*Source!I291, 2)</f>
        <v>0.32</v>
      </c>
      <c r="I384" s="27"/>
      <c r="J384" s="27">
        <f>IF(Source!BB291&lt;&gt; 0, Source!BB291, 1)</f>
        <v>12.64</v>
      </c>
      <c r="K384" s="28">
        <f>Source!Q291</f>
        <v>4.07</v>
      </c>
      <c r="L384" s="29"/>
    </row>
    <row r="385" spans="1:26" ht="14.25" x14ac:dyDescent="0.2">
      <c r="A385" s="24"/>
      <c r="B385" s="25"/>
      <c r="C385" s="22" t="s">
        <v>670</v>
      </c>
      <c r="D385" s="26"/>
      <c r="E385" s="9"/>
      <c r="F385" s="28">
        <f>Source!AN291</f>
        <v>0.12</v>
      </c>
      <c r="G385" s="27" t="str">
        <f>Source!DF291</f>
        <v/>
      </c>
      <c r="H385" s="28">
        <f>ROUND(Source!AE291*Source!I291, 2)</f>
        <v>0.02</v>
      </c>
      <c r="I385" s="27"/>
      <c r="J385" s="27">
        <f>IF(Source!BS291&lt;&gt; 0, Source!BS291, 1)</f>
        <v>37.31</v>
      </c>
      <c r="K385" s="28">
        <f>Source!R291</f>
        <v>0.63</v>
      </c>
      <c r="L385" s="29"/>
      <c r="R385">
        <f>H385</f>
        <v>0.02</v>
      </c>
    </row>
    <row r="386" spans="1:26" ht="14.25" x14ac:dyDescent="0.2">
      <c r="A386" s="24"/>
      <c r="B386" s="25"/>
      <c r="C386" s="22" t="s">
        <v>664</v>
      </c>
      <c r="D386" s="26" t="s">
        <v>665</v>
      </c>
      <c r="E386" s="9">
        <f>Source!BZ291</f>
        <v>95</v>
      </c>
      <c r="F386" s="30"/>
      <c r="G386" s="27"/>
      <c r="H386" s="28">
        <f>SUM(S381:S393)</f>
        <v>3.32</v>
      </c>
      <c r="I386" s="31"/>
      <c r="J386" s="22">
        <f>Source!AT291</f>
        <v>95</v>
      </c>
      <c r="K386" s="28">
        <f>SUM(T381:T393)</f>
        <v>123.61</v>
      </c>
      <c r="L386" s="29"/>
    </row>
    <row r="387" spans="1:26" ht="14.25" x14ac:dyDescent="0.2">
      <c r="A387" s="24"/>
      <c r="B387" s="25"/>
      <c r="C387" s="22" t="s">
        <v>666</v>
      </c>
      <c r="D387" s="26" t="s">
        <v>665</v>
      </c>
      <c r="E387" s="9">
        <f>Source!CA291</f>
        <v>65</v>
      </c>
      <c r="F387" s="30"/>
      <c r="G387" s="27"/>
      <c r="H387" s="28">
        <f>SUM(U381:U393)</f>
        <v>2.27</v>
      </c>
      <c r="I387" s="31"/>
      <c r="J387" s="22">
        <f>Source!AU291</f>
        <v>65</v>
      </c>
      <c r="K387" s="28">
        <f>SUM(V381:V393)</f>
        <v>84.58</v>
      </c>
      <c r="L387" s="29"/>
    </row>
    <row r="388" spans="1:26" ht="14.25" x14ac:dyDescent="0.2">
      <c r="A388" s="24"/>
      <c r="B388" s="25"/>
      <c r="C388" s="22" t="s">
        <v>667</v>
      </c>
      <c r="D388" s="26" t="s">
        <v>668</v>
      </c>
      <c r="E388" s="9">
        <f>Source!AQ291</f>
        <v>2.82</v>
      </c>
      <c r="F388" s="28"/>
      <c r="G388" s="27" t="str">
        <f>Source!DI291</f>
        <v/>
      </c>
      <c r="H388" s="28"/>
      <c r="I388" s="27"/>
      <c r="J388" s="27"/>
      <c r="K388" s="28"/>
      <c r="L388" s="32">
        <f>Source!U291</f>
        <v>0.39480000000000004</v>
      </c>
    </row>
    <row r="389" spans="1:26" ht="14.25" x14ac:dyDescent="0.2">
      <c r="A389" s="71" t="s">
        <v>669</v>
      </c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</row>
    <row r="390" spans="1:26" ht="14.25" x14ac:dyDescent="0.2">
      <c r="A390" s="33"/>
      <c r="B390" s="33" t="str">
        <f>SmtRes!I262</f>
        <v>101-2143</v>
      </c>
      <c r="C390" s="33" t="str">
        <f>SmtRes!K262</f>
        <v>Краска</v>
      </c>
      <c r="D390" s="35" t="str">
        <f>SmtRes!P262</f>
        <v>кг</v>
      </c>
      <c r="E390" s="34">
        <f>SmtRes!Y262*Source!I291</f>
        <v>0</v>
      </c>
      <c r="F390" s="36">
        <f>SmtRes!AE262</f>
        <v>29.04</v>
      </c>
      <c r="G390" s="35"/>
      <c r="H390" s="36">
        <f>SmtRes!AE262*SmtRes!Y262*Source!I291</f>
        <v>0</v>
      </c>
      <c r="I390" s="35"/>
      <c r="J390" s="35"/>
      <c r="K390" s="36">
        <f>SmtRes!AA262*SmtRes!Y262*Source!I291</f>
        <v>0</v>
      </c>
      <c r="L390" s="36"/>
    </row>
    <row r="391" spans="1:26" ht="14.25" x14ac:dyDescent="0.2">
      <c r="A391" s="33"/>
      <c r="B391" s="33" t="str">
        <f>SmtRes!I263</f>
        <v>101-2478</v>
      </c>
      <c r="C391" s="33" t="str">
        <f>SmtRes!K263</f>
        <v>Лента К226</v>
      </c>
      <c r="D391" s="35" t="str">
        <f>SmtRes!P263</f>
        <v>100 м</v>
      </c>
      <c r="E391" s="34">
        <f>SmtRes!Y263*Source!I291</f>
        <v>0</v>
      </c>
      <c r="F391" s="36">
        <f>SmtRes!AE263</f>
        <v>121.8</v>
      </c>
      <c r="G391" s="35"/>
      <c r="H391" s="36">
        <f>SmtRes!AE263*SmtRes!Y263*Source!I291</f>
        <v>0</v>
      </c>
      <c r="I391" s="35"/>
      <c r="J391" s="35"/>
      <c r="K391" s="36">
        <f>SmtRes!AA263*SmtRes!Y263*Source!I291</f>
        <v>0</v>
      </c>
      <c r="L391" s="36"/>
    </row>
    <row r="392" spans="1:26" ht="42.75" x14ac:dyDescent="0.2">
      <c r="A392" s="33"/>
      <c r="B392" s="33" t="str">
        <f>SmtRes!I264</f>
        <v>101-2499</v>
      </c>
      <c r="C392" s="33" t="str">
        <f>SmtRes!K264</f>
        <v>Лента изоляционная прорезиненная односторонняя ширина 20 мм, толщина 0,25-0,35 мм</v>
      </c>
      <c r="D392" s="35" t="str">
        <f>SmtRes!P264</f>
        <v>кг</v>
      </c>
      <c r="E392" s="34">
        <f>SmtRes!Y264*Source!I291</f>
        <v>0</v>
      </c>
      <c r="F392" s="36">
        <f>SmtRes!AE264</f>
        <v>31</v>
      </c>
      <c r="G392" s="35"/>
      <c r="H392" s="36">
        <f>SmtRes!AE264*SmtRes!Y264*Source!I291</f>
        <v>0</v>
      </c>
      <c r="I392" s="35"/>
      <c r="J392" s="35"/>
      <c r="K392" s="36">
        <f>SmtRes!AA264*SmtRes!Y264*Source!I291</f>
        <v>0</v>
      </c>
      <c r="L392" s="36"/>
    </row>
    <row r="393" spans="1:26" ht="28.5" x14ac:dyDescent="0.2">
      <c r="A393" s="39"/>
      <c r="B393" s="39" t="str">
        <f>SmtRes!I265</f>
        <v>999-9950</v>
      </c>
      <c r="C393" s="39" t="str">
        <f>SmtRes!K265</f>
        <v>Вспомогательные ненормируемые материалы (2% от ОЗП)</v>
      </c>
      <c r="D393" s="40" t="str">
        <f>SmtRes!P265</f>
        <v>РУБ</v>
      </c>
      <c r="E393" s="41">
        <f>SmtRes!Y265*Source!I291</f>
        <v>0</v>
      </c>
      <c r="F393" s="42">
        <f>SmtRes!AE265</f>
        <v>1</v>
      </c>
      <c r="G393" s="40"/>
      <c r="H393" s="42">
        <f>SmtRes!AE265*SmtRes!Y265*Source!I291</f>
        <v>0</v>
      </c>
      <c r="I393" s="40"/>
      <c r="J393" s="40"/>
      <c r="K393" s="42">
        <f>SmtRes!AA265*SmtRes!Y265*Source!I291</f>
        <v>0</v>
      </c>
      <c r="L393" s="42"/>
    </row>
    <row r="394" spans="1:26" ht="15" x14ac:dyDescent="0.25">
      <c r="G394" s="87">
        <f>ROUND(Source!AC291*Source!I291, 2)+ROUND(Source!AF291*Source!I291, 2)+ROUND(Source!AD291*Source!I291, 2)+SUM(H386:H387)</f>
        <v>9.379999999999999</v>
      </c>
      <c r="H394" s="87"/>
      <c r="J394" s="87">
        <f>Source!O291+SUM(K386:K387)</f>
        <v>341.75</v>
      </c>
      <c r="K394" s="87"/>
      <c r="L394" s="38">
        <f>Source!U291</f>
        <v>0.39480000000000004</v>
      </c>
      <c r="O394" s="37">
        <f>G394</f>
        <v>9.379999999999999</v>
      </c>
      <c r="P394" s="37">
        <f>J394</f>
        <v>341.75</v>
      </c>
      <c r="Q394" s="37">
        <f>L394</f>
        <v>0.39480000000000004</v>
      </c>
      <c r="W394">
        <f>IF(Source!BI291&lt;=1,G394, 0)</f>
        <v>0</v>
      </c>
      <c r="X394">
        <f>IF(Source!BI291=2,G394, 0)</f>
        <v>9.379999999999999</v>
      </c>
      <c r="Y394">
        <f>IF(Source!BI291=3,G394, 0)</f>
        <v>0</v>
      </c>
      <c r="Z394">
        <f>IF(Source!BI291=4,G394, 0)</f>
        <v>0</v>
      </c>
    </row>
    <row r="395" spans="1:26" ht="42.75" x14ac:dyDescent="0.2">
      <c r="A395" s="24" t="str">
        <f>Source!E292</f>
        <v>131</v>
      </c>
      <c r="B395" s="25" t="str">
        <f>Source!F292</f>
        <v/>
      </c>
      <c r="C395" s="22" t="str">
        <f>Source!G292</f>
        <v>Кабель 4-х парный UTP Cat5E для внешней прокладки PARLan F/UTP  cat 5e 4x2x0.52 PVC/PE</v>
      </c>
      <c r="D395" s="26" t="str">
        <f>Source!DW292</f>
        <v>м</v>
      </c>
      <c r="E395" s="9">
        <f>Source!I292</f>
        <v>14</v>
      </c>
      <c r="F395" s="28">
        <f>IF(Source!AK292&lt;&gt; 0, Source!AK292,Source!AL292 + Source!AM292 + Source!AO292)</f>
        <v>52</v>
      </c>
      <c r="G395" s="27"/>
      <c r="H395" s="28"/>
      <c r="I395" s="27" t="str">
        <f>Source!BO292</f>
        <v/>
      </c>
      <c r="J395" s="27"/>
      <c r="K395" s="28"/>
      <c r="L395" s="29"/>
      <c r="S395">
        <f>ROUND((Source!FX292/100)*((ROUND(Source!AF292*Source!I292, 2)+ROUND(Source!AE292*Source!I292, 2))), 2)</f>
        <v>0</v>
      </c>
      <c r="T395">
        <f>Source!X292</f>
        <v>0</v>
      </c>
      <c r="U395">
        <f>ROUND((Source!FY292/100)*((ROUND(Source!AF292*Source!I292, 2)+ROUND(Source!AE292*Source!I292, 2))), 2)</f>
        <v>0</v>
      </c>
      <c r="V395">
        <f>Source!Y292</f>
        <v>0</v>
      </c>
    </row>
    <row r="396" spans="1:26" ht="14.25" x14ac:dyDescent="0.2">
      <c r="A396" s="43"/>
      <c r="B396" s="44"/>
      <c r="C396" s="45" t="s">
        <v>671</v>
      </c>
      <c r="D396" s="46"/>
      <c r="E396" s="47"/>
      <c r="F396" s="48">
        <f>Source!AL292</f>
        <v>52</v>
      </c>
      <c r="G396" s="49" t="str">
        <f>Source!DD292</f>
        <v/>
      </c>
      <c r="H396" s="48">
        <f>ROUND(Source!AC292*Source!I292, 2)</f>
        <v>728</v>
      </c>
      <c r="I396" s="49"/>
      <c r="J396" s="49">
        <f>IF(Source!BC292&lt;&gt; 0, Source!BC292, 1)</f>
        <v>1</v>
      </c>
      <c r="K396" s="48">
        <f>Source!P292</f>
        <v>728</v>
      </c>
      <c r="L396" s="50"/>
    </row>
    <row r="397" spans="1:26" ht="15" x14ac:dyDescent="0.25">
      <c r="G397" s="87">
        <f>ROUND(Source!AC292*Source!I292, 2)+ROUND(Source!AF292*Source!I292, 2)+ROUND(Source!AD292*Source!I292, 2)</f>
        <v>728</v>
      </c>
      <c r="H397" s="87"/>
      <c r="J397" s="87">
        <f>Source!O292</f>
        <v>728</v>
      </c>
      <c r="K397" s="87"/>
      <c r="L397" s="38">
        <f>Source!U292</f>
        <v>0</v>
      </c>
      <c r="O397" s="37">
        <f>G397</f>
        <v>728</v>
      </c>
      <c r="P397" s="37">
        <f>J397</f>
        <v>728</v>
      </c>
      <c r="Q397" s="37">
        <f>L397</f>
        <v>0</v>
      </c>
      <c r="W397">
        <f>IF(Source!BI292&lt;=1,G397, 0)</f>
        <v>728</v>
      </c>
      <c r="X397">
        <f>IF(Source!BI292=2,G397, 0)</f>
        <v>0</v>
      </c>
      <c r="Y397">
        <f>IF(Source!BI292=3,G397, 0)</f>
        <v>0</v>
      </c>
      <c r="Z397">
        <f>IF(Source!BI292=4,G397, 0)</f>
        <v>0</v>
      </c>
    </row>
    <row r="398" spans="1:26" ht="28.5" x14ac:dyDescent="0.2">
      <c r="A398" s="24" t="str">
        <f>Source!E294</f>
        <v>133</v>
      </c>
      <c r="B398" s="25" t="str">
        <f>Source!F294</f>
        <v>м08-02-390-1</v>
      </c>
      <c r="C398" s="22" t="str">
        <f>Source!G294</f>
        <v>Короба пластмассовые шириной до 40 мм</v>
      </c>
      <c r="D398" s="26" t="str">
        <f>Source!DW294</f>
        <v>100 м</v>
      </c>
      <c r="E398" s="9">
        <f>Source!I294</f>
        <v>0.02</v>
      </c>
      <c r="F398" s="28">
        <f>IF(Source!AK294&lt;&gt; 0, Source!AK294,Source!AL294 + Source!AM294 + Source!AO294)</f>
        <v>222.31</v>
      </c>
      <c r="G398" s="27"/>
      <c r="H398" s="28"/>
      <c r="I398" s="27" t="str">
        <f>Source!BO294</f>
        <v>м08-02-390-1</v>
      </c>
      <c r="J398" s="27"/>
      <c r="K398" s="28"/>
      <c r="L398" s="29"/>
      <c r="S398">
        <f>ROUND((Source!FX294/100)*((ROUND(Source!AF294*Source!I294, 2)+ROUND(Source!AE294*Source!I294, 2))), 2)</f>
        <v>2.76</v>
      </c>
      <c r="T398">
        <f>Source!X294</f>
        <v>102.74</v>
      </c>
      <c r="U398">
        <f>ROUND((Source!FY294/100)*((ROUND(Source!AF294*Source!I294, 2)+ROUND(Source!AE294*Source!I294, 2))), 2)</f>
        <v>1.89</v>
      </c>
      <c r="V398">
        <f>Source!Y294</f>
        <v>70.3</v>
      </c>
    </row>
    <row r="399" spans="1:26" x14ac:dyDescent="0.2">
      <c r="C399" s="51" t="str">
        <f>"Объем: "&amp;Source!I294&amp;"=2/"&amp;"100"</f>
        <v>Объем: 0,02=2/100</v>
      </c>
    </row>
    <row r="400" spans="1:26" ht="14.25" x14ac:dyDescent="0.2">
      <c r="A400" s="24"/>
      <c r="B400" s="25"/>
      <c r="C400" s="22" t="s">
        <v>663</v>
      </c>
      <c r="D400" s="26"/>
      <c r="E400" s="9"/>
      <c r="F400" s="28">
        <f>Source!AO294</f>
        <v>144.82</v>
      </c>
      <c r="G400" s="27" t="str">
        <f>Source!DG294</f>
        <v/>
      </c>
      <c r="H400" s="28">
        <f>ROUND(Source!AF294*Source!I294, 2)</f>
        <v>2.9</v>
      </c>
      <c r="I400" s="27"/>
      <c r="J400" s="27">
        <f>IF(Source!BA294&lt;&gt; 0, Source!BA294, 1)</f>
        <v>37.31</v>
      </c>
      <c r="K400" s="28">
        <f>Source!S294</f>
        <v>108.06</v>
      </c>
      <c r="L400" s="29"/>
      <c r="R400">
        <f>H400</f>
        <v>2.9</v>
      </c>
    </row>
    <row r="401" spans="1:26" ht="14.25" x14ac:dyDescent="0.2">
      <c r="A401" s="24"/>
      <c r="B401" s="25"/>
      <c r="C401" s="22" t="s">
        <v>302</v>
      </c>
      <c r="D401" s="26"/>
      <c r="E401" s="9"/>
      <c r="F401" s="28">
        <f>Source!AM294</f>
        <v>26.16</v>
      </c>
      <c r="G401" s="27" t="str">
        <f>Source!DE294</f>
        <v/>
      </c>
      <c r="H401" s="28">
        <f>ROUND(Source!AD294*Source!I294, 2)</f>
        <v>0.52</v>
      </c>
      <c r="I401" s="27"/>
      <c r="J401" s="27">
        <f>IF(Source!BB294&lt;&gt; 0, Source!BB294, 1)</f>
        <v>8.64</v>
      </c>
      <c r="K401" s="28">
        <f>Source!Q294</f>
        <v>4.5199999999999996</v>
      </c>
      <c r="L401" s="29"/>
    </row>
    <row r="402" spans="1:26" ht="14.25" x14ac:dyDescent="0.2">
      <c r="A402" s="24"/>
      <c r="B402" s="25"/>
      <c r="C402" s="22" t="s">
        <v>670</v>
      </c>
      <c r="D402" s="26"/>
      <c r="E402" s="9"/>
      <c r="F402" s="28">
        <f>Source!AN294</f>
        <v>0.12</v>
      </c>
      <c r="G402" s="27" t="str">
        <f>Source!DF294</f>
        <v/>
      </c>
      <c r="H402" s="28">
        <f>ROUND(Source!AE294*Source!I294, 2)</f>
        <v>0</v>
      </c>
      <c r="I402" s="27"/>
      <c r="J402" s="27">
        <f>IF(Source!BS294&lt;&gt; 0, Source!BS294, 1)</f>
        <v>37.31</v>
      </c>
      <c r="K402" s="28">
        <f>Source!R294</f>
        <v>0.09</v>
      </c>
      <c r="L402" s="29"/>
      <c r="R402">
        <f>H402</f>
        <v>0</v>
      </c>
    </row>
    <row r="403" spans="1:26" ht="14.25" x14ac:dyDescent="0.2">
      <c r="A403" s="24"/>
      <c r="B403" s="25"/>
      <c r="C403" s="22" t="s">
        <v>664</v>
      </c>
      <c r="D403" s="26" t="s">
        <v>665</v>
      </c>
      <c r="E403" s="9">
        <f>Source!BZ294</f>
        <v>95</v>
      </c>
      <c r="F403" s="30"/>
      <c r="G403" s="27"/>
      <c r="H403" s="28">
        <f>SUM(S398:S409)</f>
        <v>2.76</v>
      </c>
      <c r="I403" s="31"/>
      <c r="J403" s="22">
        <f>Source!AT294</f>
        <v>95</v>
      </c>
      <c r="K403" s="28">
        <f>SUM(T398:T409)</f>
        <v>102.74</v>
      </c>
      <c r="L403" s="29"/>
    </row>
    <row r="404" spans="1:26" ht="14.25" x14ac:dyDescent="0.2">
      <c r="A404" s="24"/>
      <c r="B404" s="25"/>
      <c r="C404" s="22" t="s">
        <v>666</v>
      </c>
      <c r="D404" s="26" t="s">
        <v>665</v>
      </c>
      <c r="E404" s="9">
        <f>Source!CA294</f>
        <v>65</v>
      </c>
      <c r="F404" s="30"/>
      <c r="G404" s="27"/>
      <c r="H404" s="28">
        <f>SUM(U398:U409)</f>
        <v>1.89</v>
      </c>
      <c r="I404" s="31"/>
      <c r="J404" s="22">
        <f>Source!AU294</f>
        <v>65</v>
      </c>
      <c r="K404" s="28">
        <f>SUM(V398:V409)</f>
        <v>70.3</v>
      </c>
      <c r="L404" s="29"/>
    </row>
    <row r="405" spans="1:26" ht="14.25" x14ac:dyDescent="0.2">
      <c r="A405" s="24"/>
      <c r="B405" s="25"/>
      <c r="C405" s="22" t="s">
        <v>667</v>
      </c>
      <c r="D405" s="26" t="s">
        <v>668</v>
      </c>
      <c r="E405" s="9">
        <f>Source!AQ294</f>
        <v>16.29</v>
      </c>
      <c r="F405" s="28"/>
      <c r="G405" s="27" t="str">
        <f>Source!DI294</f>
        <v/>
      </c>
      <c r="H405" s="28"/>
      <c r="I405" s="27"/>
      <c r="J405" s="27"/>
      <c r="K405" s="28"/>
      <c r="L405" s="32">
        <f>Source!U294</f>
        <v>0.32579999999999998</v>
      </c>
    </row>
    <row r="406" spans="1:26" ht="14.25" x14ac:dyDescent="0.2">
      <c r="A406" s="71" t="s">
        <v>669</v>
      </c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</row>
    <row r="407" spans="1:26" ht="28.5" x14ac:dyDescent="0.2">
      <c r="A407" s="33"/>
      <c r="B407" s="33" t="str">
        <f>SmtRes!I271</f>
        <v>101-1481</v>
      </c>
      <c r="C407" s="33" t="str">
        <f>SmtRes!K271</f>
        <v>Шурупы с полукруглой головкой 4x40 мм</v>
      </c>
      <c r="D407" s="35" t="str">
        <f>SmtRes!P271</f>
        <v>т</v>
      </c>
      <c r="E407" s="34">
        <f>SmtRes!Y271*Source!I294</f>
        <v>0</v>
      </c>
      <c r="F407" s="36">
        <f>SmtRes!AE271</f>
        <v>12430</v>
      </c>
      <c r="G407" s="35"/>
      <c r="H407" s="36">
        <f>SmtRes!AE271*SmtRes!Y271*Source!I294</f>
        <v>0</v>
      </c>
      <c r="I407" s="35"/>
      <c r="J407" s="35"/>
      <c r="K407" s="36">
        <f>SmtRes!AA271*SmtRes!Y271*Source!I294</f>
        <v>0</v>
      </c>
      <c r="L407" s="36"/>
    </row>
    <row r="408" spans="1:26" ht="28.5" x14ac:dyDescent="0.2">
      <c r="A408" s="33"/>
      <c r="B408" s="33" t="str">
        <f>SmtRes!I272</f>
        <v>101-2202</v>
      </c>
      <c r="C408" s="33" t="str">
        <f>SmtRes!K272</f>
        <v>Дюбели распорные полиэтиленовые 6х40 мм</v>
      </c>
      <c r="D408" s="35" t="str">
        <f>SmtRes!P272</f>
        <v>10 шт.</v>
      </c>
      <c r="E408" s="34">
        <f>SmtRes!Y272*Source!I294</f>
        <v>0</v>
      </c>
      <c r="F408" s="36">
        <f>SmtRes!AE272</f>
        <v>1.8</v>
      </c>
      <c r="G408" s="35"/>
      <c r="H408" s="36">
        <f>SmtRes!AE272*SmtRes!Y272*Source!I294</f>
        <v>0</v>
      </c>
      <c r="I408" s="35"/>
      <c r="J408" s="35"/>
      <c r="K408" s="36">
        <f>SmtRes!AA272*SmtRes!Y272*Source!I294</f>
        <v>0</v>
      </c>
      <c r="L408" s="36"/>
    </row>
    <row r="409" spans="1:26" ht="28.5" x14ac:dyDescent="0.2">
      <c r="A409" s="39"/>
      <c r="B409" s="39" t="str">
        <f>SmtRes!I273</f>
        <v>999-9950</v>
      </c>
      <c r="C409" s="39" t="str">
        <f>SmtRes!K273</f>
        <v>Вспомогательные ненормируемые материалы (2% от ОЗП)</v>
      </c>
      <c r="D409" s="40" t="str">
        <f>SmtRes!P273</f>
        <v>РУБ</v>
      </c>
      <c r="E409" s="41">
        <f>SmtRes!Y273*Source!I294</f>
        <v>0</v>
      </c>
      <c r="F409" s="42">
        <f>SmtRes!AE273</f>
        <v>1</v>
      </c>
      <c r="G409" s="40"/>
      <c r="H409" s="42">
        <f>SmtRes!AE273*SmtRes!Y273*Source!I294</f>
        <v>0</v>
      </c>
      <c r="I409" s="40"/>
      <c r="J409" s="40"/>
      <c r="K409" s="42">
        <f>SmtRes!AA273*SmtRes!Y273*Source!I294</f>
        <v>0</v>
      </c>
      <c r="L409" s="42"/>
    </row>
    <row r="410" spans="1:26" ht="15" x14ac:dyDescent="0.25">
      <c r="G410" s="87">
        <f>ROUND(Source!AC294*Source!I294, 2)+ROUND(Source!AF294*Source!I294, 2)+ROUND(Source!AD294*Source!I294, 2)+SUM(H403:H404)</f>
        <v>8.07</v>
      </c>
      <c r="H410" s="87"/>
      <c r="J410" s="87">
        <f>Source!O294+SUM(K403:K404)</f>
        <v>285.62</v>
      </c>
      <c r="K410" s="87"/>
      <c r="L410" s="38">
        <f>Source!U294</f>
        <v>0.32579999999999998</v>
      </c>
      <c r="O410" s="37">
        <f>G410</f>
        <v>8.07</v>
      </c>
      <c r="P410" s="37">
        <f>J410</f>
        <v>285.62</v>
      </c>
      <c r="Q410" s="37">
        <f>L410</f>
        <v>0.32579999999999998</v>
      </c>
      <c r="W410">
        <f>IF(Source!BI294&lt;=1,G410, 0)</f>
        <v>0</v>
      </c>
      <c r="X410">
        <f>IF(Source!BI294=2,G410, 0)</f>
        <v>8.07</v>
      </c>
      <c r="Y410">
        <f>IF(Source!BI294=3,G410, 0)</f>
        <v>0</v>
      </c>
      <c r="Z410">
        <f>IF(Source!BI294=4,G410, 0)</f>
        <v>0</v>
      </c>
    </row>
    <row r="411" spans="1:26" ht="57" x14ac:dyDescent="0.2">
      <c r="A411" s="24" t="str">
        <f>Source!E295</f>
        <v>134</v>
      </c>
      <c r="B411" s="25" t="str">
        <f>Source!F295</f>
        <v/>
      </c>
      <c r="C411" s="22" t="str">
        <f>Source!G295</f>
        <v>Кабель-канал со стандартной крышкой из негорючего ПВХ-  пластиката, имеющий сертификат пожарной безопасности ТМС 60х40</v>
      </c>
      <c r="D411" s="26" t="str">
        <f>Source!DW295</f>
        <v>м</v>
      </c>
      <c r="E411" s="9">
        <f>Source!I295</f>
        <v>2</v>
      </c>
      <c r="F411" s="28">
        <f>IF(Source!AK295&lt;&gt; 0, Source!AK295,Source!AL295 + Source!AM295 + Source!AO295)</f>
        <v>360</v>
      </c>
      <c r="G411" s="27"/>
      <c r="H411" s="28"/>
      <c r="I411" s="27" t="str">
        <f>Source!BO295</f>
        <v/>
      </c>
      <c r="J411" s="27"/>
      <c r="K411" s="28"/>
      <c r="L411" s="29"/>
      <c r="S411">
        <f>ROUND((Source!FX295/100)*((ROUND(Source!AF295*Source!I295, 2)+ROUND(Source!AE295*Source!I295, 2))), 2)</f>
        <v>0</v>
      </c>
      <c r="T411">
        <f>Source!X295</f>
        <v>0</v>
      </c>
      <c r="U411">
        <f>ROUND((Source!FY295/100)*((ROUND(Source!AF295*Source!I295, 2)+ROUND(Source!AE295*Source!I295, 2))), 2)</f>
        <v>0</v>
      </c>
      <c r="V411">
        <f>Source!Y295</f>
        <v>0</v>
      </c>
    </row>
    <row r="412" spans="1:26" ht="14.25" x14ac:dyDescent="0.2">
      <c r="A412" s="43"/>
      <c r="B412" s="44"/>
      <c r="C412" s="45" t="s">
        <v>671</v>
      </c>
      <c r="D412" s="46"/>
      <c r="E412" s="47"/>
      <c r="F412" s="48">
        <f>Source!AL295</f>
        <v>360</v>
      </c>
      <c r="G412" s="49" t="str">
        <f>Source!DD295</f>
        <v/>
      </c>
      <c r="H412" s="48">
        <f>ROUND(Source!AC295*Source!I295, 2)</f>
        <v>720</v>
      </c>
      <c r="I412" s="49"/>
      <c r="J412" s="49">
        <f>IF(Source!BC295&lt;&gt; 0, Source!BC295, 1)</f>
        <v>1</v>
      </c>
      <c r="K412" s="48">
        <f>Source!P295</f>
        <v>720</v>
      </c>
      <c r="L412" s="50"/>
    </row>
    <row r="413" spans="1:26" ht="15" x14ac:dyDescent="0.25">
      <c r="G413" s="87">
        <f>ROUND(Source!AC295*Source!I295, 2)+ROUND(Source!AF295*Source!I295, 2)+ROUND(Source!AD295*Source!I295, 2)</f>
        <v>720</v>
      </c>
      <c r="H413" s="87"/>
      <c r="J413" s="87">
        <f>Source!O295</f>
        <v>720</v>
      </c>
      <c r="K413" s="87"/>
      <c r="L413" s="38">
        <f>Source!U295</f>
        <v>0</v>
      </c>
      <c r="O413" s="37">
        <f>G413</f>
        <v>720</v>
      </c>
      <c r="P413" s="37">
        <f>J413</f>
        <v>720</v>
      </c>
      <c r="Q413" s="37">
        <f>L413</f>
        <v>0</v>
      </c>
      <c r="W413">
        <f>IF(Source!BI295&lt;=1,G413, 0)</f>
        <v>720</v>
      </c>
      <c r="X413">
        <f>IF(Source!BI295=2,G413, 0)</f>
        <v>0</v>
      </c>
      <c r="Y413">
        <f>IF(Source!BI295=3,G413, 0)</f>
        <v>0</v>
      </c>
      <c r="Z413">
        <f>IF(Source!BI295=4,G413, 0)</f>
        <v>0</v>
      </c>
    </row>
    <row r="414" spans="1:26" ht="14.25" x14ac:dyDescent="0.2">
      <c r="A414" s="24" t="str">
        <f>Source!E296</f>
        <v>135</v>
      </c>
      <c r="B414" s="25" t="str">
        <f>Source!F296</f>
        <v/>
      </c>
      <c r="C414" s="22" t="str">
        <f>Source!G296</f>
        <v>Хомут(FR ПР-25)</v>
      </c>
      <c r="D414" s="26" t="str">
        <f>Source!DW296</f>
        <v>ШТ</v>
      </c>
      <c r="E414" s="9">
        <f>Source!I296</f>
        <v>4</v>
      </c>
      <c r="F414" s="28">
        <f>IF(Source!AK296&lt;&gt; 0, Source!AK296,Source!AL296 + Source!AM296 + Source!AO296)</f>
        <v>13.8</v>
      </c>
      <c r="G414" s="27"/>
      <c r="H414" s="28"/>
      <c r="I414" s="27" t="str">
        <f>Source!BO296</f>
        <v/>
      </c>
      <c r="J414" s="27"/>
      <c r="K414" s="28"/>
      <c r="L414" s="29"/>
      <c r="S414">
        <f>ROUND((Source!FX296/100)*((ROUND(Source!AF296*Source!I296, 2)+ROUND(Source!AE296*Source!I296, 2))), 2)</f>
        <v>0</v>
      </c>
      <c r="T414">
        <f>Source!X296</f>
        <v>0</v>
      </c>
      <c r="U414">
        <f>ROUND((Source!FY296/100)*((ROUND(Source!AF296*Source!I296, 2)+ROUND(Source!AE296*Source!I296, 2))), 2)</f>
        <v>0</v>
      </c>
      <c r="V414">
        <f>Source!Y296</f>
        <v>0</v>
      </c>
    </row>
    <row r="415" spans="1:26" ht="14.25" x14ac:dyDescent="0.2">
      <c r="A415" s="43"/>
      <c r="B415" s="44"/>
      <c r="C415" s="45" t="s">
        <v>671</v>
      </c>
      <c r="D415" s="46"/>
      <c r="E415" s="47"/>
      <c r="F415" s="48">
        <f>Source!AL296</f>
        <v>13.8</v>
      </c>
      <c r="G415" s="49" t="str">
        <f>Source!DD296</f>
        <v/>
      </c>
      <c r="H415" s="48">
        <f>ROUND(Source!AC296*Source!I296, 2)</f>
        <v>55.2</v>
      </c>
      <c r="I415" s="49"/>
      <c r="J415" s="49">
        <f>IF(Source!BC296&lt;&gt; 0, Source!BC296, 1)</f>
        <v>1</v>
      </c>
      <c r="K415" s="48">
        <f>Source!P296</f>
        <v>55.2</v>
      </c>
      <c r="L415" s="50"/>
    </row>
    <row r="416" spans="1:26" ht="15" x14ac:dyDescent="0.25">
      <c r="G416" s="87">
        <f>ROUND(Source!AC296*Source!I296, 2)+ROUND(Source!AF296*Source!I296, 2)+ROUND(Source!AD296*Source!I296, 2)</f>
        <v>55.2</v>
      </c>
      <c r="H416" s="87"/>
      <c r="J416" s="87">
        <f>Source!O296</f>
        <v>55.2</v>
      </c>
      <c r="K416" s="87"/>
      <c r="L416" s="38">
        <f>Source!U296</f>
        <v>0</v>
      </c>
      <c r="O416" s="37">
        <f>G416</f>
        <v>55.2</v>
      </c>
      <c r="P416" s="37">
        <f>J416</f>
        <v>55.2</v>
      </c>
      <c r="Q416" s="37">
        <f>L416</f>
        <v>0</v>
      </c>
      <c r="W416">
        <f>IF(Source!BI296&lt;=1,G416, 0)</f>
        <v>55.2</v>
      </c>
      <c r="X416">
        <f>IF(Source!BI296=2,G416, 0)</f>
        <v>0</v>
      </c>
      <c r="Y416">
        <f>IF(Source!BI296=3,G416, 0)</f>
        <v>0</v>
      </c>
      <c r="Z416">
        <f>IF(Source!BI296=4,G416, 0)</f>
        <v>0</v>
      </c>
    </row>
    <row r="417" spans="1:26" ht="57" x14ac:dyDescent="0.2">
      <c r="A417" s="24" t="str">
        <f>Source!E297</f>
        <v>136</v>
      </c>
      <c r="B417" s="25" t="str">
        <f>Source!F297</f>
        <v>м08-02-409-1</v>
      </c>
      <c r="C417" s="22" t="str">
        <f>Source!G297</f>
        <v>Труба винипластовая по установленным конструкциям, по стенам и колоннам с креплением скобами, диаметр до 25 мм</v>
      </c>
      <c r="D417" s="26" t="str">
        <f>Source!DW297</f>
        <v>100 м</v>
      </c>
      <c r="E417" s="9">
        <f>Source!I297</f>
        <v>7.84</v>
      </c>
      <c r="F417" s="28">
        <f>IF(Source!AK297&lt;&gt; 0, Source!AK297,Source!AL297 + Source!AM297 + Source!AO297)</f>
        <v>233.91</v>
      </c>
      <c r="G417" s="27"/>
      <c r="H417" s="28"/>
      <c r="I417" s="27" t="str">
        <f>Source!BO297</f>
        <v>м08-02-409-1</v>
      </c>
      <c r="J417" s="27"/>
      <c r="K417" s="28"/>
      <c r="L417" s="29"/>
      <c r="S417">
        <f>ROUND((Source!FX297/100)*((ROUND(Source!AF297*Source!I297, 2)+ROUND(Source!AE297*Source!I297, 2))), 2)</f>
        <v>1254.6199999999999</v>
      </c>
      <c r="T417">
        <f>Source!X297</f>
        <v>46809.71</v>
      </c>
      <c r="U417">
        <f>ROUND((Source!FY297/100)*((ROUND(Source!AF297*Source!I297, 2)+ROUND(Source!AE297*Source!I297, 2))), 2)</f>
        <v>858.42</v>
      </c>
      <c r="V417">
        <f>Source!Y297</f>
        <v>32027.7</v>
      </c>
    </row>
    <row r="418" spans="1:26" x14ac:dyDescent="0.2">
      <c r="C418" s="51" t="str">
        <f>"Объем: "&amp;Source!I297&amp;"=784/"&amp;"100"</f>
        <v>Объем: 7,84=784/100</v>
      </c>
    </row>
    <row r="419" spans="1:26" ht="14.25" x14ac:dyDescent="0.2">
      <c r="A419" s="24"/>
      <c r="B419" s="25"/>
      <c r="C419" s="22" t="s">
        <v>663</v>
      </c>
      <c r="D419" s="26"/>
      <c r="E419" s="9"/>
      <c r="F419" s="28">
        <f>Source!AO297</f>
        <v>167.36</v>
      </c>
      <c r="G419" s="27" t="str">
        <f>Source!DG297</f>
        <v/>
      </c>
      <c r="H419" s="28">
        <f>ROUND(Source!AF297*Source!I297, 2)</f>
        <v>1312.1</v>
      </c>
      <c r="I419" s="27"/>
      <c r="J419" s="27">
        <f>IF(Source!BA297&lt;&gt; 0, Source!BA297, 1)</f>
        <v>37.31</v>
      </c>
      <c r="K419" s="28">
        <f>Source!S297</f>
        <v>48954.54</v>
      </c>
      <c r="L419" s="29"/>
      <c r="R419">
        <f>H419</f>
        <v>1312.1</v>
      </c>
    </row>
    <row r="420" spans="1:26" ht="14.25" x14ac:dyDescent="0.2">
      <c r="A420" s="24"/>
      <c r="B420" s="25"/>
      <c r="C420" s="22" t="s">
        <v>302</v>
      </c>
      <c r="D420" s="26"/>
      <c r="E420" s="9"/>
      <c r="F420" s="28">
        <f>Source!AM297</f>
        <v>45.82</v>
      </c>
      <c r="G420" s="27" t="str">
        <f>Source!DE297</f>
        <v/>
      </c>
      <c r="H420" s="28">
        <f>ROUND(Source!AD297*Source!I297, 2)</f>
        <v>359.23</v>
      </c>
      <c r="I420" s="27"/>
      <c r="J420" s="27">
        <f>IF(Source!BB297&lt;&gt; 0, Source!BB297, 1)</f>
        <v>9.56</v>
      </c>
      <c r="K420" s="28">
        <f>Source!Q297</f>
        <v>3434.23</v>
      </c>
      <c r="L420" s="29"/>
    </row>
    <row r="421" spans="1:26" ht="14.25" x14ac:dyDescent="0.2">
      <c r="A421" s="24"/>
      <c r="B421" s="25"/>
      <c r="C421" s="22" t="s">
        <v>670</v>
      </c>
      <c r="D421" s="26"/>
      <c r="E421" s="9"/>
      <c r="F421" s="28">
        <f>Source!AN297</f>
        <v>1.0900000000000001</v>
      </c>
      <c r="G421" s="27" t="str">
        <f>Source!DF297</f>
        <v/>
      </c>
      <c r="H421" s="28">
        <f>ROUND(Source!AE297*Source!I297, 2)</f>
        <v>8.5500000000000007</v>
      </c>
      <c r="I421" s="27"/>
      <c r="J421" s="27">
        <f>IF(Source!BS297&lt;&gt; 0, Source!BS297, 1)</f>
        <v>37.31</v>
      </c>
      <c r="K421" s="28">
        <f>Source!R297</f>
        <v>318.83999999999997</v>
      </c>
      <c r="L421" s="29"/>
      <c r="R421">
        <f>H421</f>
        <v>8.5500000000000007</v>
      </c>
    </row>
    <row r="422" spans="1:26" ht="14.25" x14ac:dyDescent="0.2">
      <c r="A422" s="24"/>
      <c r="B422" s="25"/>
      <c r="C422" s="22" t="s">
        <v>664</v>
      </c>
      <c r="D422" s="26" t="s">
        <v>665</v>
      </c>
      <c r="E422" s="9">
        <f>Source!BZ297</f>
        <v>95</v>
      </c>
      <c r="F422" s="30"/>
      <c r="G422" s="27"/>
      <c r="H422" s="28">
        <f>SUM(S417:S428)</f>
        <v>1254.6199999999999</v>
      </c>
      <c r="I422" s="31"/>
      <c r="J422" s="22">
        <f>Source!AT297</f>
        <v>95</v>
      </c>
      <c r="K422" s="28">
        <f>SUM(T417:T428)</f>
        <v>46809.71</v>
      </c>
      <c r="L422" s="29"/>
    </row>
    <row r="423" spans="1:26" ht="14.25" x14ac:dyDescent="0.2">
      <c r="A423" s="24"/>
      <c r="B423" s="25"/>
      <c r="C423" s="22" t="s">
        <v>666</v>
      </c>
      <c r="D423" s="26" t="s">
        <v>665</v>
      </c>
      <c r="E423" s="9">
        <f>Source!CA297</f>
        <v>65</v>
      </c>
      <c r="F423" s="30"/>
      <c r="G423" s="27"/>
      <c r="H423" s="28">
        <f>SUM(U417:U428)</f>
        <v>858.42</v>
      </c>
      <c r="I423" s="31"/>
      <c r="J423" s="22">
        <f>Source!AU297</f>
        <v>65</v>
      </c>
      <c r="K423" s="28">
        <f>SUM(V417:V428)</f>
        <v>32027.7</v>
      </c>
      <c r="L423" s="29"/>
    </row>
    <row r="424" spans="1:26" ht="14.25" x14ac:dyDescent="0.2">
      <c r="A424" s="24"/>
      <c r="B424" s="25"/>
      <c r="C424" s="22" t="s">
        <v>667</v>
      </c>
      <c r="D424" s="26" t="s">
        <v>668</v>
      </c>
      <c r="E424" s="9">
        <f>Source!AQ297</f>
        <v>19.04</v>
      </c>
      <c r="F424" s="28"/>
      <c r="G424" s="27" t="str">
        <f>Source!DI297</f>
        <v/>
      </c>
      <c r="H424" s="28"/>
      <c r="I424" s="27"/>
      <c r="J424" s="27"/>
      <c r="K424" s="28"/>
      <c r="L424" s="32">
        <f>Source!U297</f>
        <v>149.27359999999999</v>
      </c>
    </row>
    <row r="425" spans="1:26" ht="14.25" x14ac:dyDescent="0.2">
      <c r="A425" s="71" t="s">
        <v>669</v>
      </c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</row>
    <row r="426" spans="1:26" ht="14.25" x14ac:dyDescent="0.2">
      <c r="A426" s="33"/>
      <c r="B426" s="33" t="str">
        <f>SmtRes!I280</f>
        <v>101-1924</v>
      </c>
      <c r="C426" s="33" t="str">
        <f>SmtRes!K280</f>
        <v>Электроды диаметром 4 мм Э42А</v>
      </c>
      <c r="D426" s="35" t="str">
        <f>SmtRes!P280</f>
        <v>кг</v>
      </c>
      <c r="E426" s="34">
        <f>SmtRes!Y280*Source!I297</f>
        <v>0</v>
      </c>
      <c r="F426" s="36">
        <f>SmtRes!AE280</f>
        <v>12.65</v>
      </c>
      <c r="G426" s="35"/>
      <c r="H426" s="36">
        <f>SmtRes!AE280*SmtRes!Y280*Source!I297</f>
        <v>0</v>
      </c>
      <c r="I426" s="35"/>
      <c r="J426" s="35"/>
      <c r="K426" s="36">
        <f>SmtRes!AA280*SmtRes!Y280*Source!I297</f>
        <v>0</v>
      </c>
      <c r="L426" s="36"/>
    </row>
    <row r="427" spans="1:26" ht="14.25" x14ac:dyDescent="0.2">
      <c r="A427" s="33"/>
      <c r="B427" s="33" t="str">
        <f>SmtRes!I281</f>
        <v>113-8040</v>
      </c>
      <c r="C427" s="33" t="str">
        <f>SmtRes!K281</f>
        <v>Клей БМК-5к</v>
      </c>
      <c r="D427" s="35" t="str">
        <f>SmtRes!P281</f>
        <v>кг</v>
      </c>
      <c r="E427" s="34">
        <f>SmtRes!Y281*Source!I297</f>
        <v>0</v>
      </c>
      <c r="F427" s="36">
        <f>SmtRes!AE281</f>
        <v>26.18</v>
      </c>
      <c r="G427" s="35"/>
      <c r="H427" s="36">
        <f>SmtRes!AE281*SmtRes!Y281*Source!I297</f>
        <v>0</v>
      </c>
      <c r="I427" s="35"/>
      <c r="J427" s="35"/>
      <c r="K427" s="36">
        <f>SmtRes!AA281*SmtRes!Y281*Source!I297</f>
        <v>0</v>
      </c>
      <c r="L427" s="36"/>
    </row>
    <row r="428" spans="1:26" ht="28.5" x14ac:dyDescent="0.2">
      <c r="A428" s="39"/>
      <c r="B428" s="39" t="str">
        <f>SmtRes!I282</f>
        <v>999-9950</v>
      </c>
      <c r="C428" s="39" t="str">
        <f>SmtRes!K282</f>
        <v>Вспомогательные ненормируемые материалы (2% от ОЗП)</v>
      </c>
      <c r="D428" s="40" t="str">
        <f>SmtRes!P282</f>
        <v>РУБ</v>
      </c>
      <c r="E428" s="41">
        <f>SmtRes!Y282*Source!I297</f>
        <v>0</v>
      </c>
      <c r="F428" s="42">
        <f>SmtRes!AE282</f>
        <v>1</v>
      </c>
      <c r="G428" s="40"/>
      <c r="H428" s="42">
        <f>SmtRes!AE282*SmtRes!Y282*Source!I297</f>
        <v>0</v>
      </c>
      <c r="I428" s="40"/>
      <c r="J428" s="40"/>
      <c r="K428" s="42">
        <f>SmtRes!AA282*SmtRes!Y282*Source!I297</f>
        <v>0</v>
      </c>
      <c r="L428" s="42"/>
    </row>
    <row r="429" spans="1:26" ht="15" x14ac:dyDescent="0.25">
      <c r="G429" s="87">
        <f>ROUND(Source!AC297*Source!I297, 2)+ROUND(Source!AF297*Source!I297, 2)+ROUND(Source!AD297*Source!I297, 2)+SUM(H422:H423)</f>
        <v>3784.37</v>
      </c>
      <c r="H429" s="87"/>
      <c r="J429" s="87">
        <f>Source!O297+SUM(K422:K423)</f>
        <v>131226.18</v>
      </c>
      <c r="K429" s="87"/>
      <c r="L429" s="38">
        <f>Source!U297</f>
        <v>149.27359999999999</v>
      </c>
      <c r="O429" s="37">
        <f>G429</f>
        <v>3784.37</v>
      </c>
      <c r="P429" s="37">
        <f>J429</f>
        <v>131226.18</v>
      </c>
      <c r="Q429" s="37">
        <f>L429</f>
        <v>149.27359999999999</v>
      </c>
      <c r="W429">
        <f>IF(Source!BI297&lt;=1,G429, 0)</f>
        <v>0</v>
      </c>
      <c r="X429">
        <f>IF(Source!BI297=2,G429, 0)</f>
        <v>3784.37</v>
      </c>
      <c r="Y429">
        <f>IF(Source!BI297=3,G429, 0)</f>
        <v>0</v>
      </c>
      <c r="Z429">
        <f>IF(Source!BI297=4,G429, 0)</f>
        <v>0</v>
      </c>
    </row>
    <row r="430" spans="1:26" ht="42.75" x14ac:dyDescent="0.2">
      <c r="A430" s="24" t="str">
        <f>Source!E298</f>
        <v>137</v>
      </c>
      <c r="B430" s="25" t="str">
        <f>Source!F298</f>
        <v/>
      </c>
      <c r="C430" s="22" t="str">
        <f>Source!G298</f>
        <v>Труба гофрированная из самозатухающего ПВХ нг 350Н диам. 16мм</v>
      </c>
      <c r="D430" s="26" t="str">
        <f>Source!DW298</f>
        <v>м</v>
      </c>
      <c r="E430" s="9">
        <f>Source!I298</f>
        <v>784</v>
      </c>
      <c r="F430" s="28">
        <f>IF(Source!AK298&lt;&gt; 0, Source!AK298,Source!AL298 + Source!AM298 + Source!AO298)</f>
        <v>22</v>
      </c>
      <c r="G430" s="27"/>
      <c r="H430" s="28"/>
      <c r="I430" s="27" t="str">
        <f>Source!BO298</f>
        <v/>
      </c>
      <c r="J430" s="27"/>
      <c r="K430" s="28"/>
      <c r="L430" s="29"/>
      <c r="S430">
        <f>ROUND((Source!FX298/100)*((ROUND(Source!AF298*Source!I298, 2)+ROUND(Source!AE298*Source!I298, 2))), 2)</f>
        <v>0</v>
      </c>
      <c r="T430">
        <f>Source!X298</f>
        <v>0</v>
      </c>
      <c r="U430">
        <f>ROUND((Source!FY298/100)*((ROUND(Source!AF298*Source!I298, 2)+ROUND(Source!AE298*Source!I298, 2))), 2)</f>
        <v>0</v>
      </c>
      <c r="V430">
        <f>Source!Y298</f>
        <v>0</v>
      </c>
    </row>
    <row r="431" spans="1:26" ht="14.25" x14ac:dyDescent="0.2">
      <c r="A431" s="43"/>
      <c r="B431" s="44"/>
      <c r="C431" s="45" t="s">
        <v>671</v>
      </c>
      <c r="D431" s="46"/>
      <c r="E431" s="47"/>
      <c r="F431" s="48">
        <f>Source!AL298</f>
        <v>22</v>
      </c>
      <c r="G431" s="49" t="str">
        <f>Source!DD298</f>
        <v/>
      </c>
      <c r="H431" s="48">
        <f>ROUND(Source!AC298*Source!I298, 2)</f>
        <v>17248</v>
      </c>
      <c r="I431" s="49"/>
      <c r="J431" s="49">
        <f>IF(Source!BC298&lt;&gt; 0, Source!BC298, 1)</f>
        <v>1</v>
      </c>
      <c r="K431" s="48">
        <f>Source!P298</f>
        <v>17248</v>
      </c>
      <c r="L431" s="50"/>
    </row>
    <row r="432" spans="1:26" ht="15" x14ac:dyDescent="0.25">
      <c r="G432" s="87">
        <f>ROUND(Source!AC298*Source!I298, 2)+ROUND(Source!AF298*Source!I298, 2)+ROUND(Source!AD298*Source!I298, 2)</f>
        <v>17248</v>
      </c>
      <c r="H432" s="87"/>
      <c r="J432" s="87">
        <f>Source!O298</f>
        <v>17248</v>
      </c>
      <c r="K432" s="87"/>
      <c r="L432" s="38">
        <f>Source!U298</f>
        <v>0</v>
      </c>
      <c r="O432" s="37">
        <f>G432</f>
        <v>17248</v>
      </c>
      <c r="P432" s="37">
        <f>J432</f>
        <v>17248</v>
      </c>
      <c r="Q432" s="37">
        <f>L432</f>
        <v>0</v>
      </c>
      <c r="W432">
        <f>IF(Source!BI298&lt;=1,G432, 0)</f>
        <v>17248</v>
      </c>
      <c r="X432">
        <f>IF(Source!BI298=2,G432, 0)</f>
        <v>0</v>
      </c>
      <c r="Y432">
        <f>IF(Source!BI298=3,G432, 0)</f>
        <v>0</v>
      </c>
      <c r="Z432">
        <f>IF(Source!BI298=4,G432, 0)</f>
        <v>0</v>
      </c>
    </row>
    <row r="433" spans="1:26" ht="71.25" x14ac:dyDescent="0.2">
      <c r="A433" s="24" t="str">
        <f>Source!E306</f>
        <v>145</v>
      </c>
      <c r="B433" s="25" t="str">
        <f>Source!F306</f>
        <v>м08-02-412-1</v>
      </c>
      <c r="C433" s="22" t="str">
        <f>Source!G306</f>
        <v>Затягивание провода в проложенные трубы и металлические рукава первого одножильного или многожильного в общей оплетке, суммарное сечение до 2,5 мм2</v>
      </c>
      <c r="D433" s="26" t="str">
        <f>Source!DW306</f>
        <v>100 м</v>
      </c>
      <c r="E433" s="9">
        <f>Source!I306</f>
        <v>7.84</v>
      </c>
      <c r="F433" s="28">
        <f>IF(Source!AK306&lt;&gt; 0, Source!AK306,Source!AL306 + Source!AM306 + Source!AO306)</f>
        <v>53.17</v>
      </c>
      <c r="G433" s="27"/>
      <c r="H433" s="28"/>
      <c r="I433" s="27" t="str">
        <f>Source!BO306</f>
        <v>м08-02-412-1</v>
      </c>
      <c r="J433" s="27"/>
      <c r="K433" s="28"/>
      <c r="L433" s="29"/>
      <c r="S433">
        <f>ROUND((Source!FX306/100)*((ROUND(Source!AF306*Source!I306, 2)+ROUND(Source!AE306*Source!I306, 2))), 2)</f>
        <v>294.86</v>
      </c>
      <c r="T433">
        <f>Source!X306</f>
        <v>11001.47</v>
      </c>
      <c r="U433">
        <f>ROUND((Source!FY306/100)*((ROUND(Source!AF306*Source!I306, 2)+ROUND(Source!AE306*Source!I306, 2))), 2)</f>
        <v>201.75</v>
      </c>
      <c r="V433">
        <f>Source!Y306</f>
        <v>7527.32</v>
      </c>
    </row>
    <row r="434" spans="1:26" x14ac:dyDescent="0.2">
      <c r="C434" s="51" t="str">
        <f>"Объем: "&amp;Source!I306&amp;"=784/"&amp;"100"</f>
        <v>Объем: 7,84=784/100</v>
      </c>
    </row>
    <row r="435" spans="1:26" ht="14.25" x14ac:dyDescent="0.2">
      <c r="A435" s="24"/>
      <c r="B435" s="25"/>
      <c r="C435" s="22" t="s">
        <v>663</v>
      </c>
      <c r="D435" s="26"/>
      <c r="E435" s="9"/>
      <c r="F435" s="28">
        <f>Source!AO306</f>
        <v>39.47</v>
      </c>
      <c r="G435" s="27" t="str">
        <f>Source!DG306</f>
        <v/>
      </c>
      <c r="H435" s="28">
        <f>ROUND(Source!AF306*Source!I306, 2)</f>
        <v>309.44</v>
      </c>
      <c r="I435" s="27"/>
      <c r="J435" s="27">
        <f>IF(Source!BA306&lt;&gt; 0, Source!BA306, 1)</f>
        <v>37.31</v>
      </c>
      <c r="K435" s="28">
        <f>Source!S306</f>
        <v>11545.39</v>
      </c>
      <c r="L435" s="29"/>
      <c r="R435">
        <f>H435</f>
        <v>309.44</v>
      </c>
    </row>
    <row r="436" spans="1:26" ht="14.25" x14ac:dyDescent="0.2">
      <c r="A436" s="24"/>
      <c r="B436" s="25"/>
      <c r="C436" s="22" t="s">
        <v>302</v>
      </c>
      <c r="D436" s="26"/>
      <c r="E436" s="9"/>
      <c r="F436" s="28">
        <f>Source!AM306</f>
        <v>2.2999999999999998</v>
      </c>
      <c r="G436" s="27" t="str">
        <f>Source!DE306</f>
        <v/>
      </c>
      <c r="H436" s="28">
        <f>ROUND(Source!AD306*Source!I306, 2)</f>
        <v>18.03</v>
      </c>
      <c r="I436" s="27"/>
      <c r="J436" s="27">
        <f>IF(Source!BB306&lt;&gt; 0, Source!BB306, 1)</f>
        <v>12.64</v>
      </c>
      <c r="K436" s="28">
        <f>Source!Q306</f>
        <v>227.92</v>
      </c>
      <c r="L436" s="29"/>
    </row>
    <row r="437" spans="1:26" ht="14.25" x14ac:dyDescent="0.2">
      <c r="A437" s="24"/>
      <c r="B437" s="25"/>
      <c r="C437" s="22" t="s">
        <v>670</v>
      </c>
      <c r="D437" s="26"/>
      <c r="E437" s="9"/>
      <c r="F437" s="28">
        <f>Source!AN306</f>
        <v>0.12</v>
      </c>
      <c r="G437" s="27" t="str">
        <f>Source!DF306</f>
        <v/>
      </c>
      <c r="H437" s="28">
        <f>ROUND(Source!AE306*Source!I306, 2)</f>
        <v>0.94</v>
      </c>
      <c r="I437" s="27"/>
      <c r="J437" s="27">
        <f>IF(Source!BS306&lt;&gt; 0, Source!BS306, 1)</f>
        <v>37.31</v>
      </c>
      <c r="K437" s="28">
        <f>Source!R306</f>
        <v>35.1</v>
      </c>
      <c r="L437" s="29"/>
      <c r="R437">
        <f>H437</f>
        <v>0.94</v>
      </c>
    </row>
    <row r="438" spans="1:26" ht="14.25" x14ac:dyDescent="0.2">
      <c r="A438" s="24"/>
      <c r="B438" s="25"/>
      <c r="C438" s="22" t="s">
        <v>664</v>
      </c>
      <c r="D438" s="26" t="s">
        <v>665</v>
      </c>
      <c r="E438" s="9">
        <f>Source!BZ306</f>
        <v>95</v>
      </c>
      <c r="F438" s="30"/>
      <c r="G438" s="27"/>
      <c r="H438" s="28">
        <f>SUM(S433:S447)</f>
        <v>294.86</v>
      </c>
      <c r="I438" s="31"/>
      <c r="J438" s="22">
        <f>Source!AT306</f>
        <v>95</v>
      </c>
      <c r="K438" s="28">
        <f>SUM(T433:T447)</f>
        <v>11001.47</v>
      </c>
      <c r="L438" s="29"/>
    </row>
    <row r="439" spans="1:26" ht="14.25" x14ac:dyDescent="0.2">
      <c r="A439" s="24"/>
      <c r="B439" s="25"/>
      <c r="C439" s="22" t="s">
        <v>666</v>
      </c>
      <c r="D439" s="26" t="s">
        <v>665</v>
      </c>
      <c r="E439" s="9">
        <f>Source!CA306</f>
        <v>65</v>
      </c>
      <c r="F439" s="30"/>
      <c r="G439" s="27"/>
      <c r="H439" s="28">
        <f>SUM(U433:U447)</f>
        <v>201.75</v>
      </c>
      <c r="I439" s="31"/>
      <c r="J439" s="22">
        <f>Source!AU306</f>
        <v>65</v>
      </c>
      <c r="K439" s="28">
        <f>SUM(V433:V447)</f>
        <v>7527.32</v>
      </c>
      <c r="L439" s="29"/>
    </row>
    <row r="440" spans="1:26" ht="14.25" x14ac:dyDescent="0.2">
      <c r="A440" s="24"/>
      <c r="B440" s="25"/>
      <c r="C440" s="22" t="s">
        <v>667</v>
      </c>
      <c r="D440" s="26" t="s">
        <v>668</v>
      </c>
      <c r="E440" s="9">
        <f>Source!AQ306</f>
        <v>4.49</v>
      </c>
      <c r="F440" s="28"/>
      <c r="G440" s="27" t="str">
        <f>Source!DI306</f>
        <v/>
      </c>
      <c r="H440" s="28"/>
      <c r="I440" s="27"/>
      <c r="J440" s="27"/>
      <c r="K440" s="28"/>
      <c r="L440" s="32">
        <f>Source!U306</f>
        <v>35.201599999999999</v>
      </c>
    </row>
    <row r="441" spans="1:26" ht="14.25" x14ac:dyDescent="0.2">
      <c r="A441" s="71" t="s">
        <v>669</v>
      </c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</row>
    <row r="442" spans="1:26" ht="14.25" x14ac:dyDescent="0.2">
      <c r="A442" s="33"/>
      <c r="B442" s="33" t="str">
        <f>SmtRes!I293</f>
        <v>101-1764</v>
      </c>
      <c r="C442" s="33" t="str">
        <f>SmtRes!K293</f>
        <v>Тальк молотый, сорт I</v>
      </c>
      <c r="D442" s="35" t="str">
        <f>SmtRes!P293</f>
        <v>т</v>
      </c>
      <c r="E442" s="34">
        <f>SmtRes!Y293*Source!I306</f>
        <v>0</v>
      </c>
      <c r="F442" s="36">
        <f>SmtRes!AE293</f>
        <v>1820</v>
      </c>
      <c r="G442" s="35"/>
      <c r="H442" s="36">
        <f>SmtRes!AE293*SmtRes!Y293*Source!I306</f>
        <v>0</v>
      </c>
      <c r="I442" s="35"/>
      <c r="J442" s="35"/>
      <c r="K442" s="36">
        <f>SmtRes!AA293*SmtRes!Y293*Source!I306</f>
        <v>0</v>
      </c>
      <c r="L442" s="36"/>
    </row>
    <row r="443" spans="1:26" ht="14.25" x14ac:dyDescent="0.2">
      <c r="A443" s="33"/>
      <c r="B443" s="33" t="str">
        <f>SmtRes!I294</f>
        <v>101-2143</v>
      </c>
      <c r="C443" s="33" t="str">
        <f>SmtRes!K294</f>
        <v>Краска</v>
      </c>
      <c r="D443" s="35" t="str">
        <f>SmtRes!P294</f>
        <v>кг</v>
      </c>
      <c r="E443" s="34">
        <f>SmtRes!Y294*Source!I306</f>
        <v>0</v>
      </c>
      <c r="F443" s="36">
        <f>SmtRes!AE294</f>
        <v>29.04</v>
      </c>
      <c r="G443" s="35"/>
      <c r="H443" s="36">
        <f>SmtRes!AE294*SmtRes!Y294*Source!I306</f>
        <v>0</v>
      </c>
      <c r="I443" s="35"/>
      <c r="J443" s="35"/>
      <c r="K443" s="36">
        <f>SmtRes!AA294*SmtRes!Y294*Source!I306</f>
        <v>0</v>
      </c>
      <c r="L443" s="36"/>
    </row>
    <row r="444" spans="1:26" ht="42.75" x14ac:dyDescent="0.2">
      <c r="A444" s="33"/>
      <c r="B444" s="33" t="str">
        <f>SmtRes!I295</f>
        <v>101-2499</v>
      </c>
      <c r="C444" s="33" t="str">
        <f>SmtRes!K295</f>
        <v>Лента изоляционная прорезиненная односторонняя ширина 20 мм, толщина 0,25-0,35 мм</v>
      </c>
      <c r="D444" s="35" t="str">
        <f>SmtRes!P295</f>
        <v>кг</v>
      </c>
      <c r="E444" s="34">
        <f>SmtRes!Y295*Source!I306</f>
        <v>0</v>
      </c>
      <c r="F444" s="36">
        <f>SmtRes!AE295</f>
        <v>31</v>
      </c>
      <c r="G444" s="35"/>
      <c r="H444" s="36">
        <f>SmtRes!AE295*SmtRes!Y295*Source!I306</f>
        <v>0</v>
      </c>
      <c r="I444" s="35"/>
      <c r="J444" s="35"/>
      <c r="K444" s="36">
        <f>SmtRes!AA295*SmtRes!Y295*Source!I306</f>
        <v>0</v>
      </c>
      <c r="L444" s="36"/>
    </row>
    <row r="445" spans="1:26" ht="14.25" x14ac:dyDescent="0.2">
      <c r="A445" s="33"/>
      <c r="B445" s="33" t="str">
        <f>SmtRes!I296</f>
        <v>509-1650</v>
      </c>
      <c r="C445" s="33" t="str">
        <f>SmtRes!K296</f>
        <v>Гильза кабельная медная ГМ 2,5</v>
      </c>
      <c r="D445" s="35" t="str">
        <f>SmtRes!P296</f>
        <v>шт.</v>
      </c>
      <c r="E445" s="34">
        <f>SmtRes!Y296*Source!I306</f>
        <v>0</v>
      </c>
      <c r="F445" s="36">
        <f>SmtRes!AE296</f>
        <v>0.67</v>
      </c>
      <c r="G445" s="35"/>
      <c r="H445" s="36">
        <f>SmtRes!AE296*SmtRes!Y296*Source!I306</f>
        <v>0</v>
      </c>
      <c r="I445" s="35"/>
      <c r="J445" s="35"/>
      <c r="K445" s="36">
        <f>SmtRes!AA296*SmtRes!Y296*Source!I306</f>
        <v>0</v>
      </c>
      <c r="L445" s="36"/>
    </row>
    <row r="446" spans="1:26" ht="14.25" x14ac:dyDescent="0.2">
      <c r="A446" s="33"/>
      <c r="B446" s="33" t="str">
        <f>SmtRes!I297</f>
        <v>509-1710</v>
      </c>
      <c r="C446" s="33" t="str">
        <f>SmtRes!K297</f>
        <v>Втулки В17</v>
      </c>
      <c r="D446" s="35" t="str">
        <f>SmtRes!P297</f>
        <v>1000 шт.</v>
      </c>
      <c r="E446" s="34">
        <f>SmtRes!Y297*Source!I306</f>
        <v>0</v>
      </c>
      <c r="F446" s="36">
        <f>SmtRes!AE297</f>
        <v>76.53</v>
      </c>
      <c r="G446" s="35"/>
      <c r="H446" s="36">
        <f>SmtRes!AE297*SmtRes!Y297*Source!I306</f>
        <v>0</v>
      </c>
      <c r="I446" s="35"/>
      <c r="J446" s="35"/>
      <c r="K446" s="36">
        <f>SmtRes!AA297*SmtRes!Y297*Source!I306</f>
        <v>0</v>
      </c>
      <c r="L446" s="36"/>
    </row>
    <row r="447" spans="1:26" ht="28.5" x14ac:dyDescent="0.2">
      <c r="A447" s="39"/>
      <c r="B447" s="39" t="str">
        <f>SmtRes!I298</f>
        <v>999-9950</v>
      </c>
      <c r="C447" s="39" t="str">
        <f>SmtRes!K298</f>
        <v>Вспомогательные ненормируемые материалы (2% от ОЗП)</v>
      </c>
      <c r="D447" s="40" t="str">
        <f>SmtRes!P298</f>
        <v>РУБ</v>
      </c>
      <c r="E447" s="41">
        <f>SmtRes!Y298*Source!I306</f>
        <v>0</v>
      </c>
      <c r="F447" s="42">
        <f>SmtRes!AE298</f>
        <v>1</v>
      </c>
      <c r="G447" s="40"/>
      <c r="H447" s="42">
        <f>SmtRes!AE298*SmtRes!Y298*Source!I306</f>
        <v>0</v>
      </c>
      <c r="I447" s="40"/>
      <c r="J447" s="40"/>
      <c r="K447" s="42">
        <f>SmtRes!AA298*SmtRes!Y298*Source!I306</f>
        <v>0</v>
      </c>
      <c r="L447" s="42"/>
    </row>
    <row r="448" spans="1:26" ht="15" x14ac:dyDescent="0.25">
      <c r="G448" s="87">
        <f>ROUND(Source!AC306*Source!I306, 2)+ROUND(Source!AF306*Source!I306, 2)+ROUND(Source!AD306*Source!I306, 2)+SUM(H438:H439)</f>
        <v>824.08</v>
      </c>
      <c r="H448" s="87"/>
      <c r="J448" s="87">
        <f>Source!O306+SUM(K438:K439)</f>
        <v>30302.1</v>
      </c>
      <c r="K448" s="87"/>
      <c r="L448" s="38">
        <f>Source!U306</f>
        <v>35.201599999999999</v>
      </c>
      <c r="O448" s="37">
        <f>G448</f>
        <v>824.08</v>
      </c>
      <c r="P448" s="37">
        <f>J448</f>
        <v>30302.1</v>
      </c>
      <c r="Q448" s="37">
        <f>L448</f>
        <v>35.201599999999999</v>
      </c>
      <c r="W448">
        <f>IF(Source!BI306&lt;=1,G448, 0)</f>
        <v>0</v>
      </c>
      <c r="X448">
        <f>IF(Source!BI306=2,G448, 0)</f>
        <v>824.08</v>
      </c>
      <c r="Y448">
        <f>IF(Source!BI306=3,G448, 0)</f>
        <v>0</v>
      </c>
      <c r="Z448">
        <f>IF(Source!BI306=4,G448, 0)</f>
        <v>0</v>
      </c>
    </row>
    <row r="449" spans="1:26" ht="42.75" x14ac:dyDescent="0.2">
      <c r="A449" s="24" t="str">
        <f>Source!E307</f>
        <v>146</v>
      </c>
      <c r="B449" s="25" t="str">
        <f>Source!F307</f>
        <v/>
      </c>
      <c r="C449" s="22" t="str">
        <f>Source!G307</f>
        <v>Кабель 4-х парный UTP Cat5E для внешней прокладки PARLan F/UTP cat 5e 4x2x0.52 PVC/PE</v>
      </c>
      <c r="D449" s="26" t="str">
        <f>Source!DW307</f>
        <v>м</v>
      </c>
      <c r="E449" s="9">
        <f>Source!I307</f>
        <v>784</v>
      </c>
      <c r="F449" s="28">
        <f>IF(Source!AK307&lt;&gt; 0, Source!AK307,Source!AL307 + Source!AM307 + Source!AO307)</f>
        <v>52</v>
      </c>
      <c r="G449" s="27"/>
      <c r="H449" s="28"/>
      <c r="I449" s="27" t="str">
        <f>Source!BO307</f>
        <v/>
      </c>
      <c r="J449" s="27"/>
      <c r="K449" s="28"/>
      <c r="L449" s="29"/>
      <c r="S449">
        <f>ROUND((Source!FX307/100)*((ROUND(Source!AF307*Source!I307, 2)+ROUND(Source!AE307*Source!I307, 2))), 2)</f>
        <v>0</v>
      </c>
      <c r="T449">
        <f>Source!X307</f>
        <v>0</v>
      </c>
      <c r="U449">
        <f>ROUND((Source!FY307/100)*((ROUND(Source!AF307*Source!I307, 2)+ROUND(Source!AE307*Source!I307, 2))), 2)</f>
        <v>0</v>
      </c>
      <c r="V449">
        <f>Source!Y307</f>
        <v>0</v>
      </c>
    </row>
    <row r="450" spans="1:26" ht="14.25" x14ac:dyDescent="0.2">
      <c r="A450" s="43"/>
      <c r="B450" s="44"/>
      <c r="C450" s="45" t="s">
        <v>671</v>
      </c>
      <c r="D450" s="46"/>
      <c r="E450" s="47"/>
      <c r="F450" s="48">
        <f>Source!AL307</f>
        <v>52</v>
      </c>
      <c r="G450" s="49" t="str">
        <f>Source!DD307</f>
        <v/>
      </c>
      <c r="H450" s="48">
        <f>ROUND(Source!AC307*Source!I307, 2)</f>
        <v>40768</v>
      </c>
      <c r="I450" s="49"/>
      <c r="J450" s="49">
        <f>IF(Source!BC307&lt;&gt; 0, Source!BC307, 1)</f>
        <v>1</v>
      </c>
      <c r="K450" s="48">
        <f>Source!P307</f>
        <v>40768</v>
      </c>
      <c r="L450" s="50"/>
    </row>
    <row r="451" spans="1:26" ht="15" x14ac:dyDescent="0.25">
      <c r="G451" s="87">
        <f>ROUND(Source!AC307*Source!I307, 2)+ROUND(Source!AF307*Source!I307, 2)+ROUND(Source!AD307*Source!I307, 2)</f>
        <v>40768</v>
      </c>
      <c r="H451" s="87"/>
      <c r="J451" s="87">
        <f>Source!O307</f>
        <v>40768</v>
      </c>
      <c r="K451" s="87"/>
      <c r="L451" s="38">
        <f>Source!U307</f>
        <v>0</v>
      </c>
      <c r="O451" s="37">
        <f>G451</f>
        <v>40768</v>
      </c>
      <c r="P451" s="37">
        <f>J451</f>
        <v>40768</v>
      </c>
      <c r="Q451" s="37">
        <f>L451</f>
        <v>0</v>
      </c>
      <c r="W451">
        <f>IF(Source!BI307&lt;=1,G451, 0)</f>
        <v>40768</v>
      </c>
      <c r="X451">
        <f>IF(Source!BI307=2,G451, 0)</f>
        <v>0</v>
      </c>
      <c r="Y451">
        <f>IF(Source!BI307=3,G451, 0)</f>
        <v>0</v>
      </c>
      <c r="Z451">
        <f>IF(Source!BI307=4,G451, 0)</f>
        <v>0</v>
      </c>
    </row>
    <row r="452" spans="1:26" ht="14.25" x14ac:dyDescent="0.2">
      <c r="A452" s="24" t="str">
        <f>Source!E308</f>
        <v>147</v>
      </c>
      <c r="B452" s="25" t="str">
        <f>Source!F308</f>
        <v/>
      </c>
      <c r="C452" s="22" t="str">
        <f>Source!G308</f>
        <v>Коннектор RJ-45</v>
      </c>
      <c r="D452" s="26" t="str">
        <f>Source!DW308</f>
        <v>ШТ</v>
      </c>
      <c r="E452" s="9">
        <f>Source!I308</f>
        <v>14</v>
      </c>
      <c r="F452" s="28">
        <f>IF(Source!AK308&lt;&gt; 0, Source!AK308,Source!AL308 + Source!AM308 + Source!AO308)</f>
        <v>5</v>
      </c>
      <c r="G452" s="27"/>
      <c r="H452" s="28"/>
      <c r="I452" s="27" t="str">
        <f>Source!BO308</f>
        <v/>
      </c>
      <c r="J452" s="27"/>
      <c r="K452" s="28"/>
      <c r="L452" s="29"/>
      <c r="S452">
        <f>ROUND((Source!FX308/100)*((ROUND(Source!AF308*Source!I308, 2)+ROUND(Source!AE308*Source!I308, 2))), 2)</f>
        <v>0</v>
      </c>
      <c r="T452">
        <f>Source!X308</f>
        <v>0</v>
      </c>
      <c r="U452">
        <f>ROUND((Source!FY308/100)*((ROUND(Source!AF308*Source!I308, 2)+ROUND(Source!AE308*Source!I308, 2))), 2)</f>
        <v>0</v>
      </c>
      <c r="V452">
        <f>Source!Y308</f>
        <v>0</v>
      </c>
    </row>
    <row r="453" spans="1:26" ht="14.25" x14ac:dyDescent="0.2">
      <c r="A453" s="43"/>
      <c r="B453" s="44"/>
      <c r="C453" s="45" t="s">
        <v>671</v>
      </c>
      <c r="D453" s="46"/>
      <c r="E453" s="47"/>
      <c r="F453" s="48">
        <f>Source!AL308</f>
        <v>5</v>
      </c>
      <c r="G453" s="49" t="str">
        <f>Source!DD308</f>
        <v/>
      </c>
      <c r="H453" s="48">
        <f>ROUND(Source!AC308*Source!I308, 2)</f>
        <v>70</v>
      </c>
      <c r="I453" s="49"/>
      <c r="J453" s="49">
        <f>IF(Source!BC308&lt;&gt; 0, Source!BC308, 1)</f>
        <v>1</v>
      </c>
      <c r="K453" s="48">
        <f>Source!P308</f>
        <v>70</v>
      </c>
      <c r="L453" s="50"/>
    </row>
    <row r="454" spans="1:26" ht="15" x14ac:dyDescent="0.25">
      <c r="G454" s="87">
        <f>ROUND(Source!AC308*Source!I308, 2)+ROUND(Source!AF308*Source!I308, 2)+ROUND(Source!AD308*Source!I308, 2)</f>
        <v>70</v>
      </c>
      <c r="H454" s="87"/>
      <c r="J454" s="87">
        <f>Source!O308</f>
        <v>70</v>
      </c>
      <c r="K454" s="87"/>
      <c r="L454" s="38">
        <f>Source!U308</f>
        <v>0</v>
      </c>
      <c r="O454" s="37">
        <f>G454</f>
        <v>70</v>
      </c>
      <c r="P454" s="37">
        <f>J454</f>
        <v>70</v>
      </c>
      <c r="Q454" s="37">
        <f>L454</f>
        <v>0</v>
      </c>
      <c r="W454">
        <f>IF(Source!BI308&lt;=1,G454, 0)</f>
        <v>70</v>
      </c>
      <c r="X454">
        <f>IF(Source!BI308=2,G454, 0)</f>
        <v>0</v>
      </c>
      <c r="Y454">
        <f>IF(Source!BI308=3,G454, 0)</f>
        <v>0</v>
      </c>
      <c r="Z454">
        <f>IF(Source!BI308=4,G454, 0)</f>
        <v>0</v>
      </c>
    </row>
    <row r="455" spans="1:26" ht="14.25" x14ac:dyDescent="0.2">
      <c r="A455" s="24" t="str">
        <f>Source!E309</f>
        <v>148</v>
      </c>
      <c r="B455" s="25" t="str">
        <f>Source!F309</f>
        <v/>
      </c>
      <c r="C455" s="22" t="str">
        <f>Source!G309</f>
        <v>Крепёж  клипса д=20мм.</v>
      </c>
      <c r="D455" s="26" t="str">
        <f>Source!DW309</f>
        <v>шт.</v>
      </c>
      <c r="E455" s="9">
        <f>Source!I309</f>
        <v>1200</v>
      </c>
      <c r="F455" s="28">
        <f>IF(Source!AK309&lt;&gt; 0, Source!AK309,Source!AL309 + Source!AM309 + Source!AO309)</f>
        <v>5</v>
      </c>
      <c r="G455" s="27"/>
      <c r="H455" s="28"/>
      <c r="I455" s="27" t="str">
        <f>Source!BO309</f>
        <v/>
      </c>
      <c r="J455" s="27"/>
      <c r="K455" s="28"/>
      <c r="L455" s="29"/>
      <c r="S455">
        <f>ROUND((Source!FX309/100)*((ROUND(Source!AF309*Source!I309, 2)+ROUND(Source!AE309*Source!I309, 2))), 2)</f>
        <v>0</v>
      </c>
      <c r="T455">
        <f>Source!X309</f>
        <v>0</v>
      </c>
      <c r="U455">
        <f>ROUND((Source!FY309/100)*((ROUND(Source!AF309*Source!I309, 2)+ROUND(Source!AE309*Source!I309, 2))), 2)</f>
        <v>0</v>
      </c>
      <c r="V455">
        <f>Source!Y309</f>
        <v>0</v>
      </c>
    </row>
    <row r="456" spans="1:26" ht="14.25" x14ac:dyDescent="0.2">
      <c r="A456" s="43"/>
      <c r="B456" s="44"/>
      <c r="C456" s="45" t="s">
        <v>671</v>
      </c>
      <c r="D456" s="46"/>
      <c r="E456" s="47"/>
      <c r="F456" s="48">
        <f>Source!AL309</f>
        <v>5</v>
      </c>
      <c r="G456" s="49" t="str">
        <f>Source!DD309</f>
        <v/>
      </c>
      <c r="H456" s="48">
        <f>ROUND(Source!AC309*Source!I309, 2)</f>
        <v>6000</v>
      </c>
      <c r="I456" s="49"/>
      <c r="J456" s="49">
        <f>IF(Source!BC309&lt;&gt; 0, Source!BC309, 1)</f>
        <v>1</v>
      </c>
      <c r="K456" s="48">
        <f>Source!P309</f>
        <v>6000</v>
      </c>
      <c r="L456" s="50"/>
    </row>
    <row r="457" spans="1:26" ht="15" x14ac:dyDescent="0.25">
      <c r="G457" s="87">
        <f>ROUND(Source!AC309*Source!I309, 2)+ROUND(Source!AF309*Source!I309, 2)+ROUND(Source!AD309*Source!I309, 2)</f>
        <v>6000</v>
      </c>
      <c r="H457" s="87"/>
      <c r="J457" s="87">
        <f>Source!O309</f>
        <v>6000</v>
      </c>
      <c r="K457" s="87"/>
      <c r="L457" s="38">
        <f>Source!U309</f>
        <v>0</v>
      </c>
      <c r="O457" s="37">
        <f>G457</f>
        <v>6000</v>
      </c>
      <c r="P457" s="37">
        <f>J457</f>
        <v>6000</v>
      </c>
      <c r="Q457" s="37">
        <f>L457</f>
        <v>0</v>
      </c>
      <c r="W457">
        <f>IF(Source!BI309&lt;=1,G457, 0)</f>
        <v>6000</v>
      </c>
      <c r="X457">
        <f>IF(Source!BI309=2,G457, 0)</f>
        <v>0</v>
      </c>
      <c r="Y457">
        <f>IF(Source!BI309=3,G457, 0)</f>
        <v>0</v>
      </c>
      <c r="Z457">
        <f>IF(Source!BI309=4,G457, 0)</f>
        <v>0</v>
      </c>
    </row>
    <row r="458" spans="1:26" ht="14.25" x14ac:dyDescent="0.2">
      <c r="A458" s="24" t="str">
        <f>Source!E310</f>
        <v>149</v>
      </c>
      <c r="B458" s="25" t="str">
        <f>Source!F310</f>
        <v/>
      </c>
      <c r="C458" s="22" t="str">
        <f>Source!G310</f>
        <v>Саморез 3,5х35</v>
      </c>
      <c r="D458" s="26" t="str">
        <f>Source!DW310</f>
        <v>ШТ</v>
      </c>
      <c r="E458" s="9">
        <f>Source!I310</f>
        <v>1200</v>
      </c>
      <c r="F458" s="28">
        <f>IF(Source!AK310&lt;&gt; 0, Source!AK310,Source!AL310 + Source!AM310 + Source!AO310)</f>
        <v>1.6</v>
      </c>
      <c r="G458" s="27"/>
      <c r="H458" s="28"/>
      <c r="I458" s="27" t="str">
        <f>Source!BO310</f>
        <v/>
      </c>
      <c r="J458" s="27"/>
      <c r="K458" s="28"/>
      <c r="L458" s="29"/>
      <c r="S458">
        <f>ROUND((Source!FX310/100)*((ROUND(Source!AF310*Source!I310, 2)+ROUND(Source!AE310*Source!I310, 2))), 2)</f>
        <v>0</v>
      </c>
      <c r="T458">
        <f>Source!X310</f>
        <v>0</v>
      </c>
      <c r="U458">
        <f>ROUND((Source!FY310/100)*((ROUND(Source!AF310*Source!I310, 2)+ROUND(Source!AE310*Source!I310, 2))), 2)</f>
        <v>0</v>
      </c>
      <c r="V458">
        <f>Source!Y310</f>
        <v>0</v>
      </c>
    </row>
    <row r="459" spans="1:26" ht="14.25" x14ac:dyDescent="0.2">
      <c r="A459" s="43"/>
      <c r="B459" s="44"/>
      <c r="C459" s="45" t="s">
        <v>671</v>
      </c>
      <c r="D459" s="46"/>
      <c r="E459" s="47"/>
      <c r="F459" s="48">
        <f>Source!AL310</f>
        <v>1.6</v>
      </c>
      <c r="G459" s="49" t="str">
        <f>Source!DD310</f>
        <v/>
      </c>
      <c r="H459" s="48">
        <f>ROUND(Source!AC310*Source!I310, 2)</f>
        <v>1920</v>
      </c>
      <c r="I459" s="49"/>
      <c r="J459" s="49">
        <f>IF(Source!BC310&lt;&gt; 0, Source!BC310, 1)</f>
        <v>1</v>
      </c>
      <c r="K459" s="48">
        <f>Source!P310</f>
        <v>1920</v>
      </c>
      <c r="L459" s="50"/>
    </row>
    <row r="460" spans="1:26" ht="15" x14ac:dyDescent="0.25">
      <c r="G460" s="87">
        <f>ROUND(Source!AC310*Source!I310, 2)+ROUND(Source!AF310*Source!I310, 2)+ROUND(Source!AD310*Source!I310, 2)</f>
        <v>1920</v>
      </c>
      <c r="H460" s="87"/>
      <c r="J460" s="87">
        <f>Source!O310</f>
        <v>1920</v>
      </c>
      <c r="K460" s="87"/>
      <c r="L460" s="38">
        <f>Source!U310</f>
        <v>0</v>
      </c>
      <c r="O460" s="37">
        <f>G460</f>
        <v>1920</v>
      </c>
      <c r="P460" s="37">
        <f>J460</f>
        <v>1920</v>
      </c>
      <c r="Q460" s="37">
        <f>L460</f>
        <v>0</v>
      </c>
      <c r="W460">
        <f>IF(Source!BI310&lt;=1,G460, 0)</f>
        <v>1920</v>
      </c>
      <c r="X460">
        <f>IF(Source!BI310=2,G460, 0)</f>
        <v>0</v>
      </c>
      <c r="Y460">
        <f>IF(Source!BI310=3,G460, 0)</f>
        <v>0</v>
      </c>
      <c r="Z460">
        <f>IF(Source!BI310=4,G460, 0)</f>
        <v>0</v>
      </c>
    </row>
    <row r="461" spans="1:26" ht="14.25" x14ac:dyDescent="0.2">
      <c r="A461" s="24" t="str">
        <f>Source!E312</f>
        <v>151</v>
      </c>
      <c r="B461" s="25" t="str">
        <f>Source!F312</f>
        <v>Прайс</v>
      </c>
      <c r="C461" s="22" t="str">
        <f>Source!G312</f>
        <v>Стяжка кабельная 4х150мм (100шт)</v>
      </c>
      <c r="D461" s="26" t="str">
        <f>Source!DW312</f>
        <v>упак</v>
      </c>
      <c r="E461" s="9">
        <f>Source!I312</f>
        <v>2</v>
      </c>
      <c r="F461" s="28">
        <f>IF(Source!AK312&lt;&gt; 0, Source!AK312,Source!AL312 + Source!AM312 + Source!AO312)</f>
        <v>96.58</v>
      </c>
      <c r="G461" s="27"/>
      <c r="H461" s="28"/>
      <c r="I461" s="27" t="str">
        <f>Source!BO312</f>
        <v/>
      </c>
      <c r="J461" s="27"/>
      <c r="K461" s="28"/>
      <c r="L461" s="29"/>
      <c r="S461">
        <f>ROUND((Source!FX312/100)*((ROUND(Source!AF312*Source!I312, 2)+ROUND(Source!AE312*Source!I312, 2))), 2)</f>
        <v>0</v>
      </c>
      <c r="T461">
        <f>Source!X312</f>
        <v>0</v>
      </c>
      <c r="U461">
        <f>ROUND((Source!FY312/100)*((ROUND(Source!AF312*Source!I312, 2)+ROUND(Source!AE312*Source!I312, 2))), 2)</f>
        <v>0</v>
      </c>
      <c r="V461">
        <f>Source!Y312</f>
        <v>0</v>
      </c>
    </row>
    <row r="462" spans="1:26" ht="14.25" x14ac:dyDescent="0.2">
      <c r="A462" s="43"/>
      <c r="B462" s="44"/>
      <c r="C462" s="45" t="s">
        <v>671</v>
      </c>
      <c r="D462" s="46"/>
      <c r="E462" s="47"/>
      <c r="F462" s="48">
        <f>Source!AL312</f>
        <v>96.58</v>
      </c>
      <c r="G462" s="49" t="str">
        <f>Source!DD312</f>
        <v/>
      </c>
      <c r="H462" s="48">
        <f>ROUND(Source!AC312*Source!I312, 2)</f>
        <v>193.16</v>
      </c>
      <c r="I462" s="49"/>
      <c r="J462" s="49">
        <f>IF(Source!BC312&lt;&gt; 0, Source!BC312, 1)</f>
        <v>1</v>
      </c>
      <c r="K462" s="48">
        <f>Source!P312</f>
        <v>193.16</v>
      </c>
      <c r="L462" s="50"/>
    </row>
    <row r="463" spans="1:26" ht="15" x14ac:dyDescent="0.25">
      <c r="G463" s="87">
        <f>ROUND(Source!AC312*Source!I312, 2)+ROUND(Source!AF312*Source!I312, 2)+ROUND(Source!AD312*Source!I312, 2)</f>
        <v>193.16</v>
      </c>
      <c r="H463" s="87"/>
      <c r="J463" s="87">
        <f>Source!O312</f>
        <v>193.16</v>
      </c>
      <c r="K463" s="87"/>
      <c r="L463" s="38">
        <f>Source!U312</f>
        <v>0</v>
      </c>
      <c r="O463" s="37">
        <f>G463</f>
        <v>193.16</v>
      </c>
      <c r="P463" s="37">
        <f>J463</f>
        <v>193.16</v>
      </c>
      <c r="Q463" s="37">
        <f>L463</f>
        <v>0</v>
      </c>
      <c r="W463">
        <f>IF(Source!BI312&lt;=1,G463, 0)</f>
        <v>193.16</v>
      </c>
      <c r="X463">
        <f>IF(Source!BI312=2,G463, 0)</f>
        <v>0</v>
      </c>
      <c r="Y463">
        <f>IF(Source!BI312=3,G463, 0)</f>
        <v>0</v>
      </c>
      <c r="Z463">
        <f>IF(Source!BI312=4,G463, 0)</f>
        <v>0</v>
      </c>
    </row>
    <row r="464" spans="1:26" ht="14.25" x14ac:dyDescent="0.2">
      <c r="A464" s="24" t="str">
        <f>Source!E318</f>
        <v>157</v>
      </c>
      <c r="B464" s="25" t="str">
        <f>Source!F318</f>
        <v/>
      </c>
      <c r="C464" s="22" t="str">
        <f>Source!G318</f>
        <v>Блок силовых розеток 8Р</v>
      </c>
      <c r="D464" s="26" t="str">
        <f>Source!DW318</f>
        <v>ШТ</v>
      </c>
      <c r="E464" s="9">
        <f>Source!I318</f>
        <v>1</v>
      </c>
      <c r="F464" s="28">
        <f>IF(Source!AK318&lt;&gt; 0, Source!AK318,Source!AL318 + Source!AM318 + Source!AO318)</f>
        <v>1900</v>
      </c>
      <c r="G464" s="27"/>
      <c r="H464" s="28"/>
      <c r="I464" s="27" t="str">
        <f>Source!BO318</f>
        <v/>
      </c>
      <c r="J464" s="27"/>
      <c r="K464" s="28"/>
      <c r="L464" s="29"/>
      <c r="S464">
        <f>ROUND((Source!FX318/100)*((ROUND(Source!AF318*Source!I318, 2)+ROUND(Source!AE318*Source!I318, 2))), 2)</f>
        <v>0</v>
      </c>
      <c r="T464">
        <f>Source!X318</f>
        <v>0</v>
      </c>
      <c r="U464">
        <f>ROUND((Source!FY318/100)*((ROUND(Source!AF318*Source!I318, 2)+ROUND(Source!AE318*Source!I318, 2))), 2)</f>
        <v>0</v>
      </c>
      <c r="V464">
        <f>Source!Y318</f>
        <v>0</v>
      </c>
    </row>
    <row r="465" spans="1:33" ht="14.25" x14ac:dyDescent="0.2">
      <c r="A465" s="43"/>
      <c r="B465" s="44"/>
      <c r="C465" s="45" t="s">
        <v>671</v>
      </c>
      <c r="D465" s="46"/>
      <c r="E465" s="47"/>
      <c r="F465" s="48">
        <f>Source!AL318</f>
        <v>1900</v>
      </c>
      <c r="G465" s="49" t="str">
        <f>Source!DD318</f>
        <v/>
      </c>
      <c r="H465" s="48">
        <f>ROUND(Source!AC318*Source!I318, 2)</f>
        <v>1900</v>
      </c>
      <c r="I465" s="49"/>
      <c r="J465" s="49">
        <f>IF(Source!BC318&lt;&gt; 0, Source!BC318, 1)</f>
        <v>1</v>
      </c>
      <c r="K465" s="48">
        <f>Source!P318</f>
        <v>1900</v>
      </c>
      <c r="L465" s="50"/>
    </row>
    <row r="466" spans="1:33" ht="15" x14ac:dyDescent="0.25">
      <c r="G466" s="87">
        <f>ROUND(Source!AC318*Source!I318, 2)+ROUND(Source!AF318*Source!I318, 2)+ROUND(Source!AD318*Source!I318, 2)</f>
        <v>1900</v>
      </c>
      <c r="H466" s="87"/>
      <c r="J466" s="87">
        <f>Source!O318</f>
        <v>1900</v>
      </c>
      <c r="K466" s="87"/>
      <c r="L466" s="38">
        <f>Source!U318</f>
        <v>0</v>
      </c>
      <c r="O466" s="37">
        <f>G466</f>
        <v>1900</v>
      </c>
      <c r="P466" s="37">
        <f>J466</f>
        <v>1900</v>
      </c>
      <c r="Q466" s="37">
        <f>L466</f>
        <v>0</v>
      </c>
      <c r="W466">
        <f>IF(Source!BI318&lt;=1,G466, 0)</f>
        <v>1900</v>
      </c>
      <c r="X466">
        <f>IF(Source!BI318=2,G466, 0)</f>
        <v>0</v>
      </c>
      <c r="Y466">
        <f>IF(Source!BI318=3,G466, 0)</f>
        <v>0</v>
      </c>
      <c r="Z466">
        <f>IF(Source!BI318=4,G466, 0)</f>
        <v>0</v>
      </c>
    </row>
    <row r="467" spans="1:33" ht="57" x14ac:dyDescent="0.2">
      <c r="A467" s="24" t="str">
        <f>Source!E320</f>
        <v>159</v>
      </c>
      <c r="B467" s="25" t="str">
        <f>Source!F320</f>
        <v>п02-01-001-1</v>
      </c>
      <c r="C467" s="22" t="str">
        <f>Source!G320</f>
        <v>Автоматизированная система управления I категории технической сложности с количеством каналов (Кобщ) 2</v>
      </c>
      <c r="D467" s="26" t="str">
        <f>Source!DW320</f>
        <v>1 система</v>
      </c>
      <c r="E467" s="9">
        <f>Source!I320</f>
        <v>1</v>
      </c>
      <c r="F467" s="28">
        <f>IF(Source!AK320&lt;&gt; 0, Source!AK320,Source!AL320 + Source!AM320 + Source!AO320)</f>
        <v>177.61</v>
      </c>
      <c r="G467" s="27"/>
      <c r="H467" s="28"/>
      <c r="I467" s="27" t="str">
        <f>Source!BO320</f>
        <v>п02-01-001-1</v>
      </c>
      <c r="J467" s="27"/>
      <c r="K467" s="28"/>
      <c r="L467" s="29"/>
      <c r="S467">
        <f>ROUND((Source!FX320/100)*((ROUND(Source!AF320*Source!I320, 2)+ROUND(Source!AE320*Source!I320, 2))), 2)</f>
        <v>0</v>
      </c>
      <c r="T467">
        <f>Source!X320</f>
        <v>0</v>
      </c>
      <c r="U467">
        <f>ROUND((Source!FY320/100)*((ROUND(Source!AF320*Source!I320, 2)+ROUND(Source!AE320*Source!I320, 2))), 2)</f>
        <v>0</v>
      </c>
      <c r="V467">
        <f>Source!Y320</f>
        <v>0</v>
      </c>
    </row>
    <row r="468" spans="1:33" ht="14.25" x14ac:dyDescent="0.2">
      <c r="A468" s="24"/>
      <c r="B468" s="25"/>
      <c r="C468" s="22" t="s">
        <v>663</v>
      </c>
      <c r="D468" s="26"/>
      <c r="E468" s="9"/>
      <c r="F468" s="28">
        <f>Source!AO320</f>
        <v>177.61</v>
      </c>
      <c r="G468" s="27" t="str">
        <f>Source!DG320</f>
        <v/>
      </c>
      <c r="H468" s="28">
        <f>ROUND(Source!AF320*Source!I320, 2)</f>
        <v>177.61</v>
      </c>
      <c r="I468" s="27"/>
      <c r="J468" s="27">
        <f>IF(Source!BA320&lt;&gt; 0, Source!BA320, 1)</f>
        <v>37.31</v>
      </c>
      <c r="K468" s="28">
        <f>Source!S320</f>
        <v>6626.63</v>
      </c>
      <c r="L468" s="29"/>
      <c r="R468">
        <f>H468</f>
        <v>177.61</v>
      </c>
    </row>
    <row r="469" spans="1:33" ht="14.25" x14ac:dyDescent="0.2">
      <c r="A469" s="43"/>
      <c r="B469" s="44"/>
      <c r="C469" s="45" t="s">
        <v>667</v>
      </c>
      <c r="D469" s="46" t="s">
        <v>668</v>
      </c>
      <c r="E469" s="47">
        <f>Source!AQ320</f>
        <v>13.4</v>
      </c>
      <c r="F469" s="48"/>
      <c r="G469" s="49" t="str">
        <f>Source!DI320</f>
        <v/>
      </c>
      <c r="H469" s="48"/>
      <c r="I469" s="49"/>
      <c r="J469" s="49"/>
      <c r="K469" s="48"/>
      <c r="L469" s="54">
        <f>Source!U320</f>
        <v>13.4</v>
      </c>
    </row>
    <row r="470" spans="1:33" ht="15" x14ac:dyDescent="0.25">
      <c r="G470" s="87">
        <f>ROUND(Source!AC320*Source!I320, 2)+ROUND(Source!AF320*Source!I320, 2)+ROUND(Source!AD320*Source!I320, 2)</f>
        <v>177.61</v>
      </c>
      <c r="H470" s="87"/>
      <c r="J470" s="87">
        <f>Source!O320</f>
        <v>6626.63</v>
      </c>
      <c r="K470" s="87"/>
      <c r="L470" s="38">
        <f>Source!U320</f>
        <v>13.4</v>
      </c>
      <c r="O470" s="37">
        <f>G470</f>
        <v>177.61</v>
      </c>
      <c r="P470" s="37">
        <f>J470</f>
        <v>6626.63</v>
      </c>
      <c r="Q470" s="37">
        <f>L470</f>
        <v>13.4</v>
      </c>
      <c r="W470">
        <f>IF(Source!BI320&lt;=1,G470, 0)</f>
        <v>177.61</v>
      </c>
      <c r="X470">
        <f>IF(Source!BI320=2,G470, 0)</f>
        <v>0</v>
      </c>
      <c r="Y470">
        <f>IF(Source!BI320=3,G470, 0)</f>
        <v>0</v>
      </c>
      <c r="Z470">
        <f>IF(Source!BI320=4,G470, 0)</f>
        <v>0</v>
      </c>
    </row>
    <row r="471" spans="1:33" ht="28.5" x14ac:dyDescent="0.2">
      <c r="A471" s="24" t="str">
        <f>Source!E321</f>
        <v>160</v>
      </c>
      <c r="B471" s="25" t="str">
        <f>Source!F321</f>
        <v>п02-02-005-1</v>
      </c>
      <c r="C471" s="22" t="str">
        <f>Source!G321</f>
        <v>Комплексная наладка АС I категории сложности</v>
      </c>
      <c r="D471" s="26" t="str">
        <f>Source!DW321</f>
        <v>1 система</v>
      </c>
      <c r="E471" s="9">
        <f>Source!I321</f>
        <v>1</v>
      </c>
      <c r="F471" s="28">
        <f>IF(Source!AK321&lt;&gt; 0, Source!AK321,Source!AL321 + Source!AM321 + Source!AO321)</f>
        <v>66.150000000000006</v>
      </c>
      <c r="G471" s="27"/>
      <c r="H471" s="28"/>
      <c r="I471" s="27" t="str">
        <f>Source!BO321</f>
        <v>п02-02-005-1</v>
      </c>
      <c r="J471" s="27"/>
      <c r="K471" s="28"/>
      <c r="L471" s="29"/>
      <c r="S471">
        <f>ROUND((Source!FX321/100)*((ROUND(Source!AF321*Source!I321, 2)+ROUND(Source!AE321*Source!I321, 2))), 2)</f>
        <v>0</v>
      </c>
      <c r="T471">
        <f>Source!X321</f>
        <v>0</v>
      </c>
      <c r="U471">
        <f>ROUND((Source!FY321/100)*((ROUND(Source!AF321*Source!I321, 2)+ROUND(Source!AE321*Source!I321, 2))), 2)</f>
        <v>0</v>
      </c>
      <c r="V471">
        <f>Source!Y321</f>
        <v>0</v>
      </c>
    </row>
    <row r="472" spans="1:33" ht="14.25" x14ac:dyDescent="0.2">
      <c r="A472" s="24"/>
      <c r="B472" s="25"/>
      <c r="C472" s="22" t="s">
        <v>663</v>
      </c>
      <c r="D472" s="26"/>
      <c r="E472" s="9"/>
      <c r="F472" s="28">
        <f>Source!AO321</f>
        <v>66.150000000000006</v>
      </c>
      <c r="G472" s="27" t="str">
        <f>Source!DG321</f>
        <v/>
      </c>
      <c r="H472" s="28">
        <f>ROUND(Source!AF321*Source!I321, 2)</f>
        <v>66.150000000000006</v>
      </c>
      <c r="I472" s="27"/>
      <c r="J472" s="27">
        <f>IF(Source!BA321&lt;&gt; 0, Source!BA321, 1)</f>
        <v>37.31</v>
      </c>
      <c r="K472" s="28">
        <f>Source!S321</f>
        <v>2468.06</v>
      </c>
      <c r="L472" s="29"/>
      <c r="R472">
        <f>H472</f>
        <v>66.150000000000006</v>
      </c>
    </row>
    <row r="473" spans="1:33" ht="14.25" x14ac:dyDescent="0.2">
      <c r="A473" s="43"/>
      <c r="B473" s="44"/>
      <c r="C473" s="45" t="s">
        <v>667</v>
      </c>
      <c r="D473" s="46" t="s">
        <v>668</v>
      </c>
      <c r="E473" s="47">
        <f>Source!AQ321</f>
        <v>4.5</v>
      </c>
      <c r="F473" s="48"/>
      <c r="G473" s="49" t="str">
        <f>Source!DI321</f>
        <v/>
      </c>
      <c r="H473" s="48"/>
      <c r="I473" s="49"/>
      <c r="J473" s="49"/>
      <c r="K473" s="48"/>
      <c r="L473" s="54">
        <f>Source!U321</f>
        <v>4.5</v>
      </c>
    </row>
    <row r="474" spans="1:33" ht="13.9" x14ac:dyDescent="0.25">
      <c r="G474" s="87">
        <f>ROUND(Source!AC321*Source!I321, 2)+ROUND(Source!AF321*Source!I321, 2)+ROUND(Source!AD321*Source!I321, 2)</f>
        <v>66.150000000000006</v>
      </c>
      <c r="H474" s="87"/>
      <c r="J474" s="87">
        <f>Source!O321</f>
        <v>2468.06</v>
      </c>
      <c r="K474" s="87"/>
      <c r="L474" s="38">
        <f>Source!U321</f>
        <v>4.5</v>
      </c>
      <c r="O474" s="37">
        <f>G474</f>
        <v>66.150000000000006</v>
      </c>
      <c r="P474" s="37">
        <f>J474</f>
        <v>2468.06</v>
      </c>
      <c r="Q474" s="37">
        <f>L474</f>
        <v>4.5</v>
      </c>
      <c r="W474">
        <f>IF(Source!BI321&lt;=1,G474, 0)</f>
        <v>66.150000000000006</v>
      </c>
      <c r="X474">
        <f>IF(Source!BI321=2,G474, 0)</f>
        <v>0</v>
      </c>
      <c r="Y474">
        <f>IF(Source!BI321=3,G474, 0)</f>
        <v>0</v>
      </c>
      <c r="Z474">
        <f>IF(Source!BI321=4,G474, 0)</f>
        <v>0</v>
      </c>
    </row>
    <row r="476" spans="1:33" ht="13.9" x14ac:dyDescent="0.25">
      <c r="A476" s="89" t="str">
        <f>CONCATENATE("Итого по подразделу: ", Source!G323)</f>
        <v>Итого по подразделу: Система видеонаблюдения ФОК</v>
      </c>
      <c r="B476" s="89"/>
      <c r="C476" s="89"/>
      <c r="D476" s="89"/>
      <c r="E476" s="89"/>
      <c r="F476" s="89"/>
      <c r="G476" s="87">
        <f>SUM(O328:O475)</f>
        <v>177676.19</v>
      </c>
      <c r="H476" s="78"/>
      <c r="I476" s="52"/>
      <c r="J476" s="87">
        <f>SUM(P328:P475)</f>
        <v>372149.17999999993</v>
      </c>
      <c r="K476" s="78"/>
      <c r="L476" s="38">
        <f>SUM(Q328:Q475)</f>
        <v>229.72579999999996</v>
      </c>
      <c r="AG476" s="53" t="str">
        <f>CONCATENATE("Итого по подразделу: ", Source!G323)</f>
        <v>Итого по подразделу: Система видеонаблюдения ФОК</v>
      </c>
    </row>
    <row r="478" spans="1:33" ht="14.25" x14ac:dyDescent="0.2">
      <c r="C478" s="22" t="str">
        <f>Source!H352</f>
        <v>ОЗП</v>
      </c>
      <c r="J478" s="79">
        <f>Source!F352</f>
        <v>79887.59</v>
      </c>
      <c r="K478" s="79"/>
    </row>
    <row r="479" spans="1:33" ht="14.25" x14ac:dyDescent="0.2">
      <c r="C479" s="22" t="str">
        <f>Source!H353</f>
        <v>ЭММ, в т.ч. ЗПМ</v>
      </c>
      <c r="J479" s="79">
        <f>Source!F353</f>
        <v>8637.5400000000009</v>
      </c>
      <c r="K479" s="79"/>
    </row>
    <row r="480" spans="1:33" ht="14.25" x14ac:dyDescent="0.2">
      <c r="C480" s="22" t="str">
        <f>Source!H354</f>
        <v>Стоимость материальных ресурсов</v>
      </c>
      <c r="J480" s="79">
        <f>Source!F354</f>
        <v>171650.54</v>
      </c>
      <c r="K480" s="79"/>
    </row>
    <row r="481" spans="1:33" ht="14.25" x14ac:dyDescent="0.2">
      <c r="C481" s="22" t="str">
        <f>Source!H355</f>
        <v>НР</v>
      </c>
      <c r="J481" s="79">
        <f>Source!F355</f>
        <v>66186.05</v>
      </c>
      <c r="K481" s="79"/>
    </row>
    <row r="482" spans="1:33" ht="14.25" x14ac:dyDescent="0.2">
      <c r="C482" s="22" t="str">
        <f>Source!H356</f>
        <v>СП</v>
      </c>
      <c r="J482" s="79">
        <f>Source!F356</f>
        <v>45787.46</v>
      </c>
      <c r="K482" s="79"/>
    </row>
    <row r="483" spans="1:33" ht="13.9" x14ac:dyDescent="0.25">
      <c r="C483" s="22" t="str">
        <f>Source!H359</f>
        <v>Итого</v>
      </c>
      <c r="J483" s="79">
        <f>Source!F359</f>
        <v>372149.18</v>
      </c>
      <c r="K483" s="79"/>
    </row>
    <row r="486" spans="1:33" ht="27.6" x14ac:dyDescent="0.25">
      <c r="A486" s="89" t="str">
        <f>CONCATENATE("Итого по разделу: ", Source!G361)</f>
        <v>Итого по разделу: Монтаж системы видеонаблюдения ул.Советская д.25, ул.Советская д.37</v>
      </c>
      <c r="B486" s="89"/>
      <c r="C486" s="89"/>
      <c r="D486" s="89"/>
      <c r="E486" s="89"/>
      <c r="F486" s="89"/>
      <c r="G486" s="87">
        <f>SUM(O40:O485)</f>
        <v>573224.52000000014</v>
      </c>
      <c r="H486" s="78"/>
      <c r="I486" s="52"/>
      <c r="J486" s="87">
        <f>SUM(P40:P485)</f>
        <v>1098827.2</v>
      </c>
      <c r="K486" s="78"/>
      <c r="L486" s="38">
        <f>SUM(Q40:Q485)</f>
        <v>583.20519999999988</v>
      </c>
      <c r="AG486" s="53" t="str">
        <f>CONCATENATE("Итого по разделу: ", Source!G361)</f>
        <v>Итого по разделу: Монтаж системы видеонаблюдения ул.Советская д.25, ул.Советская д.37</v>
      </c>
    </row>
    <row r="488" spans="1:33" ht="14.25" x14ac:dyDescent="0.2">
      <c r="C488" s="22" t="str">
        <f>Source!H390</f>
        <v>ОЗП</v>
      </c>
      <c r="J488" s="79">
        <f>Source!F390</f>
        <v>200969.34</v>
      </c>
      <c r="K488" s="79"/>
    </row>
    <row r="489" spans="1:33" ht="14.25" x14ac:dyDescent="0.2">
      <c r="C489" s="22" t="str">
        <f>Source!H391</f>
        <v>ЭММ, в т.ч. ЗПМ</v>
      </c>
      <c r="J489" s="79">
        <f>Source!F391</f>
        <v>37548.46</v>
      </c>
      <c r="K489" s="79"/>
    </row>
    <row r="490" spans="1:33" ht="14.25" x14ac:dyDescent="0.2">
      <c r="C490" s="22" t="str">
        <f>Source!H392</f>
        <v>Стоимость материальных ресурсов</v>
      </c>
      <c r="J490" s="79">
        <f>Source!F392</f>
        <v>560311.75</v>
      </c>
      <c r="K490" s="79"/>
    </row>
    <row r="491" spans="1:33" ht="14.25" x14ac:dyDescent="0.2">
      <c r="C491" s="22" t="str">
        <f>Source!H393</f>
        <v>НР</v>
      </c>
      <c r="J491" s="79">
        <f>Source!F393</f>
        <v>176791.97</v>
      </c>
      <c r="K491" s="79"/>
    </row>
    <row r="492" spans="1:33" ht="14.25" x14ac:dyDescent="0.2">
      <c r="C492" s="22" t="str">
        <f>Source!H394</f>
        <v>СП</v>
      </c>
      <c r="J492" s="79">
        <f>Source!F394</f>
        <v>123205.68</v>
      </c>
      <c r="K492" s="79"/>
    </row>
    <row r="493" spans="1:33" ht="13.9" x14ac:dyDescent="0.25">
      <c r="C493" s="22" t="str">
        <f>Source!H397</f>
        <v>Итого</v>
      </c>
      <c r="J493" s="79">
        <f>Source!F397</f>
        <v>1098827.2</v>
      </c>
      <c r="K493" s="79"/>
    </row>
    <row r="499" spans="1:12" ht="14.25" x14ac:dyDescent="0.2">
      <c r="A499" s="90" t="s">
        <v>676</v>
      </c>
      <c r="B499" s="90"/>
      <c r="C499" s="55" t="str">
        <f>IF(Source!AC12&lt;&gt;"", Source!AC12," ")</f>
        <v xml:space="preserve"> </v>
      </c>
      <c r="D499" s="10"/>
      <c r="E499" s="55"/>
      <c r="F499" s="55"/>
      <c r="G499" s="10"/>
      <c r="H499" s="55" t="str">
        <f>IF(Source!AB12&lt;&gt;"", Source!AB12," ")</f>
        <v xml:space="preserve"> </v>
      </c>
      <c r="I499" s="55"/>
      <c r="J499" s="55"/>
      <c r="K499" s="55"/>
      <c r="L499" s="10"/>
    </row>
    <row r="500" spans="1:12" ht="14.25" x14ac:dyDescent="0.2">
      <c r="A500" s="10"/>
      <c r="B500" s="10"/>
      <c r="C500" s="56" t="s">
        <v>677</v>
      </c>
      <c r="D500" s="10"/>
      <c r="E500" s="91" t="s">
        <v>678</v>
      </c>
      <c r="F500" s="91"/>
      <c r="G500" s="10"/>
      <c r="H500" s="91" t="s">
        <v>679</v>
      </c>
      <c r="I500" s="91"/>
      <c r="J500" s="91"/>
      <c r="K500" s="91"/>
      <c r="L500" s="10"/>
    </row>
    <row r="501" spans="1:12" ht="14.25" x14ac:dyDescent="0.2">
      <c r="A501" s="10"/>
      <c r="B501" s="9"/>
      <c r="C501" s="10"/>
      <c r="D501" s="9"/>
      <c r="E501" s="10" t="s">
        <v>680</v>
      </c>
      <c r="F501" s="10"/>
      <c r="G501" s="10"/>
      <c r="H501" s="10"/>
      <c r="I501" s="10"/>
      <c r="J501" s="10"/>
      <c r="K501" s="10"/>
      <c r="L501" s="10"/>
    </row>
    <row r="502" spans="1:12" ht="14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ht="14.25" x14ac:dyDescent="0.2">
      <c r="A503" s="90" t="s">
        <v>681</v>
      </c>
      <c r="B503" s="90"/>
      <c r="C503" s="55" t="str">
        <f>IF(Source!AE12&lt;&gt;"", Source!AE12," ")</f>
        <v xml:space="preserve"> </v>
      </c>
      <c r="D503" s="10"/>
      <c r="E503" s="55"/>
      <c r="F503" s="55"/>
      <c r="G503" s="10"/>
      <c r="H503" s="55" t="str">
        <f>IF(Source!AD12&lt;&gt;"", Source!AD12," ")</f>
        <v xml:space="preserve"> </v>
      </c>
      <c r="I503" s="55"/>
      <c r="J503" s="55"/>
      <c r="K503" s="55"/>
      <c r="L503" s="10"/>
    </row>
    <row r="504" spans="1:12" ht="14.25" x14ac:dyDescent="0.2">
      <c r="A504" s="10"/>
      <c r="B504" s="10"/>
      <c r="C504" s="56" t="s">
        <v>677</v>
      </c>
      <c r="D504" s="10"/>
      <c r="E504" s="91" t="s">
        <v>678</v>
      </c>
      <c r="F504" s="91"/>
      <c r="G504" s="10"/>
      <c r="H504" s="91" t="s">
        <v>679</v>
      </c>
      <c r="I504" s="91"/>
      <c r="J504" s="91"/>
      <c r="K504" s="91"/>
      <c r="L504" s="10"/>
    </row>
    <row r="505" spans="1:12" ht="14.25" x14ac:dyDescent="0.2">
      <c r="C505" s="10"/>
      <c r="D505" s="57"/>
      <c r="E505" s="10" t="s">
        <v>680</v>
      </c>
      <c r="L505" s="10"/>
    </row>
  </sheetData>
  <mergeCells count="266">
    <mergeCell ref="A499:B499"/>
    <mergeCell ref="E500:F500"/>
    <mergeCell ref="H500:K500"/>
    <mergeCell ref="A503:B503"/>
    <mergeCell ref="E504:F504"/>
    <mergeCell ref="H504:K504"/>
    <mergeCell ref="J488:K488"/>
    <mergeCell ref="J489:K489"/>
    <mergeCell ref="J490:K490"/>
    <mergeCell ref="J491:K491"/>
    <mergeCell ref="J492:K492"/>
    <mergeCell ref="J493:K493"/>
    <mergeCell ref="J481:K481"/>
    <mergeCell ref="J482:K482"/>
    <mergeCell ref="J483:K483"/>
    <mergeCell ref="A486:F486"/>
    <mergeCell ref="J486:K486"/>
    <mergeCell ref="G486:H486"/>
    <mergeCell ref="A476:F476"/>
    <mergeCell ref="J476:K476"/>
    <mergeCell ref="G476:H476"/>
    <mergeCell ref="J478:K478"/>
    <mergeCell ref="J479:K479"/>
    <mergeCell ref="J480:K480"/>
    <mergeCell ref="G466:H466"/>
    <mergeCell ref="J466:K466"/>
    <mergeCell ref="G470:H470"/>
    <mergeCell ref="J470:K470"/>
    <mergeCell ref="G474:H474"/>
    <mergeCell ref="J474:K474"/>
    <mergeCell ref="G457:H457"/>
    <mergeCell ref="J457:K457"/>
    <mergeCell ref="G460:H460"/>
    <mergeCell ref="J460:K460"/>
    <mergeCell ref="G463:H463"/>
    <mergeCell ref="J463:K463"/>
    <mergeCell ref="A441:L441"/>
    <mergeCell ref="G448:H448"/>
    <mergeCell ref="J448:K448"/>
    <mergeCell ref="G451:H451"/>
    <mergeCell ref="J451:K451"/>
    <mergeCell ref="G454:H454"/>
    <mergeCell ref="J454:K454"/>
    <mergeCell ref="G416:H416"/>
    <mergeCell ref="J416:K416"/>
    <mergeCell ref="A425:L425"/>
    <mergeCell ref="G429:H429"/>
    <mergeCell ref="J429:K429"/>
    <mergeCell ref="G432:H432"/>
    <mergeCell ref="J432:K432"/>
    <mergeCell ref="G397:H397"/>
    <mergeCell ref="J397:K397"/>
    <mergeCell ref="A406:L406"/>
    <mergeCell ref="G410:H410"/>
    <mergeCell ref="J410:K410"/>
    <mergeCell ref="G413:H413"/>
    <mergeCell ref="J413:K413"/>
    <mergeCell ref="G377:H377"/>
    <mergeCell ref="J377:K377"/>
    <mergeCell ref="G380:H380"/>
    <mergeCell ref="J380:K380"/>
    <mergeCell ref="A389:L389"/>
    <mergeCell ref="G394:H394"/>
    <mergeCell ref="J394:K394"/>
    <mergeCell ref="A359:L359"/>
    <mergeCell ref="G361:H361"/>
    <mergeCell ref="J361:K361"/>
    <mergeCell ref="G364:H364"/>
    <mergeCell ref="J364:K364"/>
    <mergeCell ref="A371:L371"/>
    <mergeCell ref="G345:H345"/>
    <mergeCell ref="J345:K345"/>
    <mergeCell ref="G348:H348"/>
    <mergeCell ref="J348:K348"/>
    <mergeCell ref="G351:H351"/>
    <mergeCell ref="J351:K351"/>
    <mergeCell ref="A328:L328"/>
    <mergeCell ref="A335:L335"/>
    <mergeCell ref="G338:H338"/>
    <mergeCell ref="J338:K338"/>
    <mergeCell ref="G342:H342"/>
    <mergeCell ref="J342:K342"/>
    <mergeCell ref="J320:K320"/>
    <mergeCell ref="J321:K321"/>
    <mergeCell ref="J322:K322"/>
    <mergeCell ref="J323:K323"/>
    <mergeCell ref="J324:K324"/>
    <mergeCell ref="J325:K325"/>
    <mergeCell ref="A312:L312"/>
    <mergeCell ref="G316:H316"/>
    <mergeCell ref="J316:K316"/>
    <mergeCell ref="A318:F318"/>
    <mergeCell ref="J318:K318"/>
    <mergeCell ref="G318:H318"/>
    <mergeCell ref="A289:L289"/>
    <mergeCell ref="G293:H293"/>
    <mergeCell ref="J293:K293"/>
    <mergeCell ref="A300:L300"/>
    <mergeCell ref="G303:H303"/>
    <mergeCell ref="J303:K303"/>
    <mergeCell ref="J281:K281"/>
    <mergeCell ref="J282:K282"/>
    <mergeCell ref="J283:K283"/>
    <mergeCell ref="J284:K284"/>
    <mergeCell ref="J285:K285"/>
    <mergeCell ref="J286:K286"/>
    <mergeCell ref="A273:L273"/>
    <mergeCell ref="G277:H277"/>
    <mergeCell ref="J277:K277"/>
    <mergeCell ref="A279:F279"/>
    <mergeCell ref="J279:K279"/>
    <mergeCell ref="G279:H279"/>
    <mergeCell ref="J265:K265"/>
    <mergeCell ref="J266:K266"/>
    <mergeCell ref="J267:K267"/>
    <mergeCell ref="J268:K268"/>
    <mergeCell ref="J269:K269"/>
    <mergeCell ref="J270:K270"/>
    <mergeCell ref="G258:H258"/>
    <mergeCell ref="J258:K258"/>
    <mergeCell ref="G261:H261"/>
    <mergeCell ref="J261:K261"/>
    <mergeCell ref="A263:F263"/>
    <mergeCell ref="J263:K263"/>
    <mergeCell ref="G263:H263"/>
    <mergeCell ref="G249:H249"/>
    <mergeCell ref="J249:K249"/>
    <mergeCell ref="G252:H252"/>
    <mergeCell ref="J252:K252"/>
    <mergeCell ref="G255:H255"/>
    <mergeCell ref="J255:K255"/>
    <mergeCell ref="G228:H228"/>
    <mergeCell ref="J228:K228"/>
    <mergeCell ref="A235:L235"/>
    <mergeCell ref="G243:H243"/>
    <mergeCell ref="J243:K243"/>
    <mergeCell ref="G246:H246"/>
    <mergeCell ref="J246:K246"/>
    <mergeCell ref="G219:H219"/>
    <mergeCell ref="J219:K219"/>
    <mergeCell ref="G222:H222"/>
    <mergeCell ref="J222:K222"/>
    <mergeCell ref="G225:H225"/>
    <mergeCell ref="J225:K225"/>
    <mergeCell ref="G197:H197"/>
    <mergeCell ref="J197:K197"/>
    <mergeCell ref="A206:L206"/>
    <mergeCell ref="G213:H213"/>
    <mergeCell ref="J213:K213"/>
    <mergeCell ref="G216:H216"/>
    <mergeCell ref="J216:K216"/>
    <mergeCell ref="G188:H188"/>
    <mergeCell ref="J188:K188"/>
    <mergeCell ref="G191:H191"/>
    <mergeCell ref="J191:K191"/>
    <mergeCell ref="G194:H194"/>
    <mergeCell ref="J194:K194"/>
    <mergeCell ref="G170:H170"/>
    <mergeCell ref="J170:K170"/>
    <mergeCell ref="A179:L179"/>
    <mergeCell ref="G181:H181"/>
    <mergeCell ref="J181:K181"/>
    <mergeCell ref="G185:H185"/>
    <mergeCell ref="J185:K185"/>
    <mergeCell ref="G151:H151"/>
    <mergeCell ref="J151:K151"/>
    <mergeCell ref="A160:L160"/>
    <mergeCell ref="G164:H164"/>
    <mergeCell ref="J164:K164"/>
    <mergeCell ref="G167:H167"/>
    <mergeCell ref="J167:K167"/>
    <mergeCell ref="G132:H132"/>
    <mergeCell ref="J132:K132"/>
    <mergeCell ref="A141:L141"/>
    <mergeCell ref="G145:H145"/>
    <mergeCell ref="J145:K145"/>
    <mergeCell ref="G148:H148"/>
    <mergeCell ref="J148:K148"/>
    <mergeCell ref="G112:H112"/>
    <mergeCell ref="J112:K112"/>
    <mergeCell ref="A121:L121"/>
    <mergeCell ref="G126:H126"/>
    <mergeCell ref="J126:K126"/>
    <mergeCell ref="G129:H129"/>
    <mergeCell ref="J129:K129"/>
    <mergeCell ref="G93:H93"/>
    <mergeCell ref="J93:K93"/>
    <mergeCell ref="G96:H96"/>
    <mergeCell ref="J96:K96"/>
    <mergeCell ref="A103:L103"/>
    <mergeCell ref="G109:H109"/>
    <mergeCell ref="J109:K109"/>
    <mergeCell ref="G84:H84"/>
    <mergeCell ref="J84:K84"/>
    <mergeCell ref="G87:H87"/>
    <mergeCell ref="J87:K87"/>
    <mergeCell ref="G90:H90"/>
    <mergeCell ref="J90:K90"/>
    <mergeCell ref="G68:H68"/>
    <mergeCell ref="J68:K68"/>
    <mergeCell ref="A76:L76"/>
    <mergeCell ref="G78:H78"/>
    <mergeCell ref="J78:K78"/>
    <mergeCell ref="G81:H81"/>
    <mergeCell ref="J81:K81"/>
    <mergeCell ref="G59:H59"/>
    <mergeCell ref="J59:K59"/>
    <mergeCell ref="G62:H62"/>
    <mergeCell ref="J62:K62"/>
    <mergeCell ref="G65:H65"/>
    <mergeCell ref="J65:K65"/>
    <mergeCell ref="A42:L42"/>
    <mergeCell ref="A49:L49"/>
    <mergeCell ref="G52:H52"/>
    <mergeCell ref="J52:K52"/>
    <mergeCell ref="G56:H56"/>
    <mergeCell ref="J56:K56"/>
    <mergeCell ref="C34:F34"/>
    <mergeCell ref="G34:H34"/>
    <mergeCell ref="I34:J34"/>
    <mergeCell ref="K34:L34"/>
    <mergeCell ref="A36:L36"/>
    <mergeCell ref="A40:L40"/>
    <mergeCell ref="C32:F32"/>
    <mergeCell ref="G32:H32"/>
    <mergeCell ref="I32:J32"/>
    <mergeCell ref="K32:L32"/>
    <mergeCell ref="C33:F33"/>
    <mergeCell ref="G33:H33"/>
    <mergeCell ref="I33:J33"/>
    <mergeCell ref="K33:L33"/>
    <mergeCell ref="C30:F30"/>
    <mergeCell ref="G30:H30"/>
    <mergeCell ref="I30:J30"/>
    <mergeCell ref="K30:L30"/>
    <mergeCell ref="C31:F31"/>
    <mergeCell ref="G31:H31"/>
    <mergeCell ref="I31:J31"/>
    <mergeCell ref="K31:L31"/>
    <mergeCell ref="C28:F28"/>
    <mergeCell ref="G28:H28"/>
    <mergeCell ref="I28:J28"/>
    <mergeCell ref="K28:L28"/>
    <mergeCell ref="C29:F29"/>
    <mergeCell ref="G29:H29"/>
    <mergeCell ref="I29:J29"/>
    <mergeCell ref="K29:L29"/>
    <mergeCell ref="B16:K16"/>
    <mergeCell ref="B19:K19"/>
    <mergeCell ref="B21:K21"/>
    <mergeCell ref="B22:K22"/>
    <mergeCell ref="A24:L24"/>
    <mergeCell ref="G27:H27"/>
    <mergeCell ref="I27:J27"/>
    <mergeCell ref="B8:E8"/>
    <mergeCell ref="H8:L8"/>
    <mergeCell ref="B11:K11"/>
    <mergeCell ref="B12:K12"/>
    <mergeCell ref="F14:G14"/>
    <mergeCell ref="H14:K14"/>
    <mergeCell ref="B4:E4"/>
    <mergeCell ref="H4:L4"/>
    <mergeCell ref="B5:E5"/>
    <mergeCell ref="H5:L5"/>
    <mergeCell ref="B7:E7"/>
    <mergeCell ref="H7:L7"/>
  </mergeCells>
  <pageMargins left="0.4" right="0.2" top="0.2" bottom="0.4" header="0.2" footer="0.2"/>
  <pageSetup paperSize="9" scale="58" orientation="portrait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9"/>
  <sheetViews>
    <sheetView zoomScale="128" zoomScaleNormal="128" workbookViewId="0"/>
  </sheetViews>
  <sheetFormatPr defaultRowHeight="12.75" x14ac:dyDescent="0.2"/>
  <cols>
    <col min="1" max="2" width="5.7109375" customWidth="1"/>
    <col min="3" max="3" width="11.7109375" customWidth="1"/>
    <col min="4" max="4" width="40.7109375" customWidth="1"/>
    <col min="5" max="6" width="10.7109375" customWidth="1"/>
    <col min="7" max="9" width="12.7109375" customWidth="1"/>
    <col min="10" max="10" width="17.7109375" customWidth="1"/>
    <col min="11" max="11" width="8.7109375" customWidth="1"/>
    <col min="12" max="12" width="12.7109375" customWidth="1"/>
    <col min="13" max="13" width="8.7109375" customWidth="1"/>
    <col min="15" max="29" width="0" hidden="1" customWidth="1"/>
    <col min="30" max="30" width="110.7109375" hidden="1" customWidth="1"/>
    <col min="31" max="31" width="165.7109375" hidden="1" customWidth="1"/>
    <col min="32" max="32" width="0" hidden="1" customWidth="1"/>
    <col min="33" max="33" width="96.7109375" hidden="1" customWidth="1"/>
    <col min="34" max="39" width="0" hidden="1" customWidth="1"/>
  </cols>
  <sheetData>
    <row r="1" spans="1:30" x14ac:dyDescent="0.2">
      <c r="A1" s="8" t="str">
        <f>Source!B1</f>
        <v>Smeta.RU  (495) 974-1589</v>
      </c>
    </row>
    <row r="2" spans="1:30" ht="15" x14ac:dyDescent="0.25">
      <c r="A2" s="10"/>
      <c r="B2" s="10"/>
      <c r="C2" s="10"/>
      <c r="D2" s="52"/>
      <c r="E2" s="52"/>
      <c r="F2" s="52"/>
      <c r="G2" s="10"/>
      <c r="H2" s="10"/>
      <c r="I2" s="10"/>
      <c r="J2" s="95" t="s">
        <v>682</v>
      </c>
      <c r="K2" s="95"/>
      <c r="L2" s="95"/>
      <c r="M2" s="95"/>
    </row>
    <row r="3" spans="1:30" ht="14.25" x14ac:dyDescent="0.2">
      <c r="A3" s="10"/>
      <c r="B3" s="10"/>
      <c r="C3" s="10"/>
      <c r="D3" s="10"/>
      <c r="E3" s="10"/>
      <c r="F3" s="10"/>
      <c r="G3" s="10"/>
      <c r="H3" s="10"/>
      <c r="I3" s="95" t="s">
        <v>683</v>
      </c>
      <c r="J3" s="96"/>
      <c r="K3" s="96"/>
      <c r="L3" s="96"/>
      <c r="M3" s="96"/>
    </row>
    <row r="4" spans="1:30" ht="14.25" x14ac:dyDescent="0.2">
      <c r="A4" s="10"/>
      <c r="B4" s="10"/>
      <c r="C4" s="10"/>
      <c r="D4" s="10"/>
      <c r="E4" s="10"/>
      <c r="F4" s="10"/>
      <c r="G4" s="10"/>
      <c r="H4" s="10"/>
      <c r="I4" s="10"/>
      <c r="J4" s="95" t="s">
        <v>684</v>
      </c>
      <c r="K4" s="95"/>
      <c r="L4" s="95"/>
      <c r="M4" s="95"/>
    </row>
    <row r="5" spans="1:30" ht="14.2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30" ht="14.2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94" t="s">
        <v>685</v>
      </c>
      <c r="L6" s="94"/>
      <c r="M6" s="94"/>
    </row>
    <row r="7" spans="1:30" ht="14.25" x14ac:dyDescent="0.2">
      <c r="A7" s="10"/>
      <c r="B7" s="10"/>
      <c r="C7" s="10"/>
      <c r="D7" s="10"/>
      <c r="E7" s="10"/>
      <c r="F7" s="10"/>
      <c r="G7" s="10"/>
      <c r="H7" s="10"/>
      <c r="I7" s="10"/>
      <c r="J7" s="9" t="s">
        <v>686</v>
      </c>
      <c r="K7" s="97" t="s">
        <v>687</v>
      </c>
      <c r="L7" s="97"/>
      <c r="M7" s="97"/>
    </row>
    <row r="8" spans="1:30" ht="14.2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94" t="str">
        <f>IF(Source!AT15 &lt;&gt; "", Source!AT15, "")</f>
        <v/>
      </c>
      <c r="L8" s="94"/>
      <c r="M8" s="94"/>
    </row>
    <row r="9" spans="1:30" ht="14.25" x14ac:dyDescent="0.2">
      <c r="A9" s="77" t="s">
        <v>688</v>
      </c>
      <c r="B9" s="77"/>
      <c r="C9" s="92" t="str">
        <f>IF(Source!BA15 &lt;&gt; "", Source!BA15, IF(Source!AU15 &lt;&gt; "", Source!AU15, ""))</f>
        <v/>
      </c>
      <c r="D9" s="92"/>
      <c r="E9" s="92"/>
      <c r="F9" s="92"/>
      <c r="G9" s="92"/>
      <c r="H9" s="92"/>
      <c r="I9" s="92"/>
      <c r="J9" s="9" t="s">
        <v>689</v>
      </c>
      <c r="K9" s="94"/>
      <c r="L9" s="94"/>
      <c r="M9" s="94"/>
      <c r="AD9" s="45" t="str">
        <f>IF(Source!BA15 &lt;&gt; "", Source!BA15, IF(Source!AU15 &lt;&gt; "", Source!AU15, ""))</f>
        <v/>
      </c>
    </row>
    <row r="10" spans="1:30" ht="14.25" x14ac:dyDescent="0.2">
      <c r="A10" s="10"/>
      <c r="B10" s="10"/>
      <c r="C10" s="93" t="s">
        <v>690</v>
      </c>
      <c r="D10" s="93"/>
      <c r="E10" s="93"/>
      <c r="F10" s="93"/>
      <c r="G10" s="93"/>
      <c r="H10" s="93"/>
      <c r="I10" s="93"/>
      <c r="J10" s="10"/>
      <c r="K10" s="94" t="str">
        <f>IF(Source!AK15 &lt;&gt; "", Source!AK15, "")</f>
        <v/>
      </c>
      <c r="L10" s="94"/>
      <c r="M10" s="94"/>
    </row>
    <row r="11" spans="1:30" ht="14.25" x14ac:dyDescent="0.2">
      <c r="A11" s="77" t="s">
        <v>691</v>
      </c>
      <c r="B11" s="77"/>
      <c r="C11" s="92" t="str">
        <f>IF(Source!AX12&lt;&gt; "", Source!AX12, IF(Source!AJ12 &lt;&gt; "", Source!AJ12, ""))</f>
        <v/>
      </c>
      <c r="D11" s="92"/>
      <c r="E11" s="92"/>
      <c r="F11" s="92"/>
      <c r="G11" s="92"/>
      <c r="H11" s="92"/>
      <c r="I11" s="92"/>
      <c r="J11" s="9" t="s">
        <v>689</v>
      </c>
      <c r="K11" s="94"/>
      <c r="L11" s="94"/>
      <c r="M11" s="94"/>
      <c r="AD11" s="45" t="str">
        <f>IF(Source!AX12&lt;&gt; "", Source!AX12, IF(Source!AJ12 &lt;&gt; "", Source!AJ12, ""))</f>
        <v/>
      </c>
    </row>
    <row r="12" spans="1:30" ht="14.25" x14ac:dyDescent="0.2">
      <c r="A12" s="10"/>
      <c r="B12" s="10"/>
      <c r="C12" s="93" t="s">
        <v>690</v>
      </c>
      <c r="D12" s="93"/>
      <c r="E12" s="93"/>
      <c r="F12" s="93"/>
      <c r="G12" s="93"/>
      <c r="H12" s="93"/>
      <c r="I12" s="93"/>
      <c r="J12" s="10"/>
      <c r="K12" s="94" t="str">
        <f>IF(Source!AO15 &lt;&gt; "", Source!AO15, "")</f>
        <v/>
      </c>
      <c r="L12" s="94"/>
      <c r="M12" s="94"/>
    </row>
    <row r="13" spans="1:30" ht="14.25" x14ac:dyDescent="0.2">
      <c r="A13" s="77" t="s">
        <v>692</v>
      </c>
      <c r="B13" s="77"/>
      <c r="C13" s="92" t="str">
        <f>IF(Source!AY12&lt;&gt; "", Source!AY12, IF(Source!AN12 &lt;&gt; "", Source!AN12, ""))</f>
        <v/>
      </c>
      <c r="D13" s="92"/>
      <c r="E13" s="92"/>
      <c r="F13" s="92"/>
      <c r="G13" s="92"/>
      <c r="H13" s="92"/>
      <c r="I13" s="92"/>
      <c r="J13" s="9" t="s">
        <v>689</v>
      </c>
      <c r="K13" s="94"/>
      <c r="L13" s="94"/>
      <c r="M13" s="94"/>
      <c r="AD13" s="45" t="str">
        <f>IF(Source!AY12&lt;&gt; "", Source!AY12, IF(Source!AN12 &lt;&gt; "", Source!AN12, ""))</f>
        <v/>
      </c>
    </row>
    <row r="14" spans="1:30" ht="14.25" x14ac:dyDescent="0.2">
      <c r="A14" s="10"/>
      <c r="B14" s="10"/>
      <c r="C14" s="93" t="s">
        <v>690</v>
      </c>
      <c r="D14" s="93"/>
      <c r="E14" s="93"/>
      <c r="F14" s="93"/>
      <c r="G14" s="93"/>
      <c r="H14" s="93"/>
      <c r="I14" s="93"/>
      <c r="J14" s="10"/>
      <c r="K14" s="94" t="str">
        <f>IF(Source!CO15 &lt;&gt; "", Source!CO15, "")</f>
        <v/>
      </c>
      <c r="L14" s="94"/>
      <c r="M14" s="94"/>
    </row>
    <row r="15" spans="1:30" ht="14.25" x14ac:dyDescent="0.2">
      <c r="A15" s="77" t="s">
        <v>693</v>
      </c>
      <c r="B15" s="77"/>
      <c r="C15" s="92" t="s">
        <v>5</v>
      </c>
      <c r="D15" s="92"/>
      <c r="E15" s="92"/>
      <c r="F15" s="92"/>
      <c r="G15" s="92"/>
      <c r="H15" s="92"/>
      <c r="I15" s="92"/>
      <c r="J15" s="10"/>
      <c r="K15" s="94"/>
      <c r="L15" s="94"/>
      <c r="M15" s="94"/>
      <c r="AD15" s="45" t="s">
        <v>5</v>
      </c>
    </row>
    <row r="16" spans="1:30" ht="14.25" x14ac:dyDescent="0.2">
      <c r="A16" s="10"/>
      <c r="B16" s="10"/>
      <c r="C16" s="93" t="s">
        <v>694</v>
      </c>
      <c r="D16" s="93"/>
      <c r="E16" s="93"/>
      <c r="F16" s="93"/>
      <c r="G16" s="93"/>
      <c r="H16" s="93"/>
      <c r="I16" s="93"/>
      <c r="J16" s="10"/>
      <c r="K16" s="94" t="str">
        <f>IF(Source!CP15 &lt;&gt; "", Source!CP15, "")</f>
        <v/>
      </c>
      <c r="L16" s="94"/>
      <c r="M16" s="94"/>
    </row>
    <row r="17" spans="1:30" ht="14.25" x14ac:dyDescent="0.2">
      <c r="A17" s="77" t="s">
        <v>695</v>
      </c>
      <c r="B17" s="77"/>
      <c r="C17" s="92" t="str">
        <f>Source!G12</f>
        <v>Видео УЛАП ул.Советская д.25 ул.Советская д.371 кв. 2025г._(Копия)</v>
      </c>
      <c r="D17" s="92"/>
      <c r="E17" s="92"/>
      <c r="F17" s="92"/>
      <c r="G17" s="92"/>
      <c r="H17" s="92"/>
      <c r="I17" s="92"/>
      <c r="J17" s="10"/>
      <c r="K17" s="94"/>
      <c r="L17" s="94"/>
      <c r="M17" s="94"/>
      <c r="AD17" s="45" t="str">
        <f>Source!G12</f>
        <v>Видео УЛАП ул.Советская д.25 ул.Советская д.371 кв. 2025г._(Копия)</v>
      </c>
    </row>
    <row r="18" spans="1:30" ht="14.25" x14ac:dyDescent="0.2">
      <c r="A18" s="10"/>
      <c r="B18" s="10"/>
      <c r="C18" s="93" t="s">
        <v>696</v>
      </c>
      <c r="D18" s="93"/>
      <c r="E18" s="93"/>
      <c r="F18" s="93"/>
      <c r="G18" s="93"/>
      <c r="H18" s="93"/>
      <c r="I18" s="93"/>
      <c r="J18" s="10"/>
      <c r="K18" s="10"/>
      <c r="L18" s="10"/>
      <c r="M18" s="10"/>
    </row>
    <row r="19" spans="1:30" ht="14.25" x14ac:dyDescent="0.2">
      <c r="A19" s="10"/>
      <c r="B19" s="10"/>
      <c r="C19" s="10"/>
      <c r="D19" s="10"/>
      <c r="E19" s="10"/>
      <c r="F19" s="10"/>
      <c r="G19" s="10"/>
      <c r="H19" s="81" t="s">
        <v>697</v>
      </c>
      <c r="I19" s="81"/>
      <c r="J19" s="81"/>
      <c r="K19" s="94" t="str">
        <f>IF(Source!CQ15 &lt;&gt; "", Source!CQ15, "")</f>
        <v/>
      </c>
      <c r="L19" s="94"/>
      <c r="M19" s="94"/>
    </row>
    <row r="20" spans="1:30" ht="14.25" x14ac:dyDescent="0.2">
      <c r="A20" s="10"/>
      <c r="B20" s="10"/>
      <c r="C20" s="10"/>
      <c r="D20" s="10"/>
      <c r="E20" s="10"/>
      <c r="F20" s="10"/>
      <c r="G20" s="10"/>
      <c r="H20" s="81" t="s">
        <v>698</v>
      </c>
      <c r="I20" s="98"/>
      <c r="J20" s="58" t="s">
        <v>699</v>
      </c>
      <c r="K20" s="94" t="str">
        <f>IF(Source!CR15 &lt;&gt; "", Source!CR15, "")</f>
        <v/>
      </c>
      <c r="L20" s="94"/>
      <c r="M20" s="94"/>
    </row>
    <row r="21" spans="1:30" ht="14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8" t="s">
        <v>700</v>
      </c>
      <c r="K21" s="99" t="str">
        <f>IF(Source!CS15 &lt;&gt; 0, Source!CS15, "")</f>
        <v/>
      </c>
      <c r="L21" s="99"/>
      <c r="M21" s="99"/>
    </row>
    <row r="22" spans="1:30" ht="14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9" t="s">
        <v>701</v>
      </c>
      <c r="K22" s="94" t="str">
        <f>IF(Source!CT15 &lt;&gt; "", Source!CT15, "")</f>
        <v/>
      </c>
      <c r="L22" s="94"/>
      <c r="M22" s="94"/>
    </row>
    <row r="23" spans="1:30" ht="14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30" ht="14.25" x14ac:dyDescent="0.2">
      <c r="A24" s="10"/>
      <c r="B24" s="10"/>
      <c r="C24" s="10"/>
      <c r="D24" s="10"/>
      <c r="E24" s="10"/>
      <c r="F24" s="10"/>
      <c r="G24" s="100" t="s">
        <v>702</v>
      </c>
      <c r="H24" s="102" t="s">
        <v>703</v>
      </c>
      <c r="I24" s="102" t="s">
        <v>704</v>
      </c>
      <c r="J24" s="104"/>
      <c r="K24" s="10"/>
      <c r="L24" s="10"/>
      <c r="M24" s="10"/>
    </row>
    <row r="25" spans="1:30" ht="14.25" x14ac:dyDescent="0.2">
      <c r="A25" s="10"/>
      <c r="B25" s="10"/>
      <c r="C25" s="10"/>
      <c r="D25" s="10"/>
      <c r="E25" s="10"/>
      <c r="F25" s="10"/>
      <c r="G25" s="101"/>
      <c r="H25" s="103"/>
      <c r="I25" s="59" t="s">
        <v>705</v>
      </c>
      <c r="J25" s="60" t="s">
        <v>706</v>
      </c>
      <c r="K25" s="10"/>
      <c r="L25" s="10"/>
      <c r="M25" s="10"/>
    </row>
    <row r="26" spans="1:30" ht="14.25" x14ac:dyDescent="0.2">
      <c r="A26" s="10"/>
      <c r="B26" s="10"/>
      <c r="C26" s="10"/>
      <c r="D26" s="10"/>
      <c r="E26" s="10"/>
      <c r="F26" s="10"/>
      <c r="G26" s="18" t="str">
        <f>IF(Source!CN15 &lt;&gt; "", Source!CN15, "")</f>
        <v/>
      </c>
      <c r="H26" s="61">
        <v>45831.486076388886</v>
      </c>
      <c r="I26" s="18"/>
      <c r="J26" s="19"/>
      <c r="K26" s="10"/>
      <c r="L26" s="10"/>
      <c r="M26" s="10"/>
    </row>
    <row r="27" spans="1:30" ht="14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30" ht="18" x14ac:dyDescent="0.25">
      <c r="A28" s="10"/>
      <c r="B28" s="105" t="s">
        <v>707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</row>
    <row r="29" spans="1:30" ht="18" x14ac:dyDescent="0.25">
      <c r="A29" s="10"/>
      <c r="B29" s="105" t="s">
        <v>708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30" ht="14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30" x14ac:dyDescent="0.2">
      <c r="A31" s="106" t="s">
        <v>711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30" ht="14.25" x14ac:dyDescent="0.2">
      <c r="A32" s="107" t="s">
        <v>709</v>
      </c>
      <c r="B32" s="107"/>
      <c r="C32" s="107" t="s">
        <v>649</v>
      </c>
      <c r="D32" s="107" t="s">
        <v>650</v>
      </c>
      <c r="E32" s="107" t="s">
        <v>651</v>
      </c>
      <c r="F32" s="107" t="s">
        <v>652</v>
      </c>
      <c r="G32" s="107" t="s">
        <v>653</v>
      </c>
      <c r="H32" s="107" t="s">
        <v>654</v>
      </c>
      <c r="I32" s="107" t="s">
        <v>655</v>
      </c>
      <c r="J32" s="107" t="s">
        <v>656</v>
      </c>
      <c r="K32" s="107" t="s">
        <v>657</v>
      </c>
      <c r="L32" s="107" t="s">
        <v>658</v>
      </c>
      <c r="M32" s="107" t="s">
        <v>659</v>
      </c>
    </row>
    <row r="33" spans="1:31" ht="57" x14ac:dyDescent="0.2">
      <c r="A33" s="17" t="s">
        <v>648</v>
      </c>
      <c r="B33" s="17" t="s">
        <v>710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</row>
    <row r="34" spans="1:31" ht="14.25" x14ac:dyDescent="0.2">
      <c r="A34" s="62">
        <v>1</v>
      </c>
      <c r="B34" s="62">
        <v>2</v>
      </c>
      <c r="C34" s="62">
        <v>3</v>
      </c>
      <c r="D34" s="62">
        <v>4</v>
      </c>
      <c r="E34" s="62">
        <v>5</v>
      </c>
      <c r="F34" s="62">
        <v>6</v>
      </c>
      <c r="G34" s="62">
        <v>7</v>
      </c>
      <c r="H34" s="62">
        <v>8</v>
      </c>
      <c r="I34" s="62">
        <v>9</v>
      </c>
      <c r="J34" s="62">
        <v>10</v>
      </c>
      <c r="K34" s="62">
        <v>11</v>
      </c>
      <c r="L34" s="62">
        <v>12</v>
      </c>
      <c r="M34" s="62">
        <v>13</v>
      </c>
    </row>
    <row r="36" spans="1:31" ht="16.5" x14ac:dyDescent="0.25">
      <c r="A36" s="86" t="str">
        <f>CONCATENATE("Раздел: ", Source!G24)</f>
        <v>Раздел: Монтаж системы видеонаблюдения ул.Советская д.25, ул.Советская д.37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AE36" s="23" t="str">
        <f>CONCATENATE("Раздел: ", Source!G24)</f>
        <v>Раздел: Монтаж системы видеонаблюдения ул.Советская д.25, ул.Советская д.37</v>
      </c>
    </row>
    <row r="38" spans="1:31" ht="16.5" x14ac:dyDescent="0.25">
      <c r="A38" s="86" t="str">
        <f>CONCATENATE("Подраздел: ", Source!G92)</f>
        <v>Подраздел: Система видеонаблюдения (стадион )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AE38" s="23" t="str">
        <f>CONCATENATE("Подраздел: ", Source!G92)</f>
        <v>Подраздел: Система видеонаблюдения (стадион )</v>
      </c>
    </row>
    <row r="39" spans="1:31" ht="28.5" x14ac:dyDescent="0.2">
      <c r="A39" s="24">
        <v>1</v>
      </c>
      <c r="B39" s="24" t="str">
        <f>Source!E96</f>
        <v>64</v>
      </c>
      <c r="C39" s="25" t="str">
        <f>Source!F96</f>
        <v>м10-10-001-1</v>
      </c>
      <c r="D39" s="22" t="str">
        <f>Source!G96</f>
        <v>Камеры видеонаблюдения фиксированные</v>
      </c>
      <c r="E39" s="26" t="str">
        <f>Source!DW96</f>
        <v>1  ШТ.</v>
      </c>
      <c r="F39" s="9">
        <f>Source!I96</f>
        <v>13</v>
      </c>
      <c r="G39" s="28">
        <f>IF(Source!AK96&lt;&gt; 0, Source!AK96,Source!AL96 + Source!AM96 + Source!AO96)</f>
        <v>31.85</v>
      </c>
      <c r="H39" s="27"/>
      <c r="I39" s="28"/>
      <c r="J39" s="27" t="str">
        <f>Source!BO96</f>
        <v>м10-10-001-1</v>
      </c>
      <c r="K39" s="27"/>
      <c r="L39" s="28"/>
      <c r="M39" s="29"/>
      <c r="S39">
        <f>ROUND((Source!FX96/100)*((ROUND(Source!AF96*Source!I96, 2)+ROUND(Source!AE96*Source!I96, 2))), 2)</f>
        <v>355.06</v>
      </c>
      <c r="T39">
        <f>Source!X96</f>
        <v>13247.14</v>
      </c>
      <c r="U39">
        <f>ROUND((Source!FY96/100)*((ROUND(Source!AF96*Source!I96, 2)+ROUND(Source!AE96*Source!I96, 2))), 2)</f>
        <v>266.29000000000002</v>
      </c>
      <c r="V39">
        <f>Source!Y96</f>
        <v>9935.35</v>
      </c>
    </row>
    <row r="40" spans="1:31" ht="14.25" x14ac:dyDescent="0.2">
      <c r="A40" s="24"/>
      <c r="B40" s="24"/>
      <c r="C40" s="25"/>
      <c r="D40" s="22" t="s">
        <v>663</v>
      </c>
      <c r="E40" s="26"/>
      <c r="F40" s="9"/>
      <c r="G40" s="28">
        <f>Source!AO96</f>
        <v>27.31</v>
      </c>
      <c r="H40" s="27" t="str">
        <f>Source!DG96</f>
        <v>)*1,25</v>
      </c>
      <c r="I40" s="28">
        <f>ROUND(Source!AF96*Source!I96, 2)</f>
        <v>443.82</v>
      </c>
      <c r="J40" s="27"/>
      <c r="K40" s="27">
        <f>IF(Source!BA96&lt;&gt; 0, Source!BA96, 1)</f>
        <v>37.31</v>
      </c>
      <c r="L40" s="28">
        <f>Source!S96</f>
        <v>16558.919999999998</v>
      </c>
      <c r="M40" s="29"/>
      <c r="R40">
        <f>I40</f>
        <v>443.82</v>
      </c>
    </row>
    <row r="41" spans="1:31" ht="14.25" x14ac:dyDescent="0.2">
      <c r="A41" s="24"/>
      <c r="B41" s="24"/>
      <c r="C41" s="25"/>
      <c r="D41" s="22" t="s">
        <v>302</v>
      </c>
      <c r="E41" s="26"/>
      <c r="F41" s="9"/>
      <c r="G41" s="28">
        <f>Source!AM96</f>
        <v>3.63</v>
      </c>
      <c r="H41" s="27" t="str">
        <f>Source!DE96</f>
        <v/>
      </c>
      <c r="I41" s="28">
        <f>ROUND(Source!AD96*Source!I96, 2)</f>
        <v>47.19</v>
      </c>
      <c r="J41" s="27"/>
      <c r="K41" s="27">
        <f>IF(Source!BB96&lt;&gt; 0, Source!BB96, 1)</f>
        <v>4.66</v>
      </c>
      <c r="L41" s="28">
        <f>Source!Q96</f>
        <v>219.91</v>
      </c>
      <c r="M41" s="29"/>
    </row>
    <row r="42" spans="1:31" ht="14.25" x14ac:dyDescent="0.2">
      <c r="A42" s="24"/>
      <c r="B42" s="24"/>
      <c r="C42" s="25"/>
      <c r="D42" s="22" t="s">
        <v>664</v>
      </c>
      <c r="E42" s="26" t="s">
        <v>665</v>
      </c>
      <c r="F42" s="9">
        <f>Source!BZ96</f>
        <v>80</v>
      </c>
      <c r="G42" s="30"/>
      <c r="H42" s="27"/>
      <c r="I42" s="28">
        <f>SUM(S39:S47)</f>
        <v>355.06</v>
      </c>
      <c r="J42" s="31"/>
      <c r="K42" s="22">
        <f>Source!AT96</f>
        <v>80</v>
      </c>
      <c r="L42" s="28">
        <f>SUM(T39:T47)</f>
        <v>13247.14</v>
      </c>
      <c r="M42" s="29"/>
    </row>
    <row r="43" spans="1:31" ht="14.25" x14ac:dyDescent="0.2">
      <c r="A43" s="24"/>
      <c r="B43" s="24"/>
      <c r="C43" s="25"/>
      <c r="D43" s="22" t="s">
        <v>666</v>
      </c>
      <c r="E43" s="26" t="s">
        <v>665</v>
      </c>
      <c r="F43" s="9">
        <f>Source!CA96</f>
        <v>60</v>
      </c>
      <c r="G43" s="30"/>
      <c r="H43" s="27"/>
      <c r="I43" s="28">
        <f>SUM(U39:U47)</f>
        <v>266.29000000000002</v>
      </c>
      <c r="J43" s="31"/>
      <c r="K43" s="22">
        <f>Source!AU96</f>
        <v>60</v>
      </c>
      <c r="L43" s="28">
        <f>SUM(V39:V47)</f>
        <v>9935.35</v>
      </c>
      <c r="M43" s="29"/>
    </row>
    <row r="44" spans="1:31" ht="14.25" x14ac:dyDescent="0.2">
      <c r="A44" s="24"/>
      <c r="B44" s="24"/>
      <c r="C44" s="25"/>
      <c r="D44" s="22" t="s">
        <v>667</v>
      </c>
      <c r="E44" s="26" t="s">
        <v>668</v>
      </c>
      <c r="F44" s="9">
        <f>Source!AQ96</f>
        <v>2.67</v>
      </c>
      <c r="G44" s="28"/>
      <c r="H44" s="27" t="str">
        <f>Source!DI96</f>
        <v>)*1,25</v>
      </c>
      <c r="I44" s="28"/>
      <c r="J44" s="27"/>
      <c r="K44" s="27"/>
      <c r="L44" s="28"/>
      <c r="M44" s="32">
        <f>Source!U96</f>
        <v>43.387499999999996</v>
      </c>
    </row>
    <row r="45" spans="1:31" ht="14.25" x14ac:dyDescent="0.2">
      <c r="A45" s="71" t="s">
        <v>669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31" ht="14.25" x14ac:dyDescent="0.2">
      <c r="A46" s="33"/>
      <c r="B46" s="33"/>
      <c r="C46" s="33" t="str">
        <f>SmtRes!I163</f>
        <v>101-2202</v>
      </c>
      <c r="D46" s="33" t="str">
        <f>SmtRes!K163</f>
        <v>Дюбели распорные полиэтиленовые 6х40 мм</v>
      </c>
      <c r="E46" s="35" t="str">
        <f>SmtRes!P163</f>
        <v>10 шт.</v>
      </c>
      <c r="F46" s="34">
        <f>SmtRes!Y163*Source!I96</f>
        <v>0</v>
      </c>
      <c r="G46" s="36">
        <f>SmtRes!AE163</f>
        <v>1.8</v>
      </c>
      <c r="H46" s="35"/>
      <c r="I46" s="36">
        <f>SmtRes!AE163*SmtRes!Y163*Source!I96</f>
        <v>0</v>
      </c>
      <c r="J46" s="35"/>
      <c r="K46" s="35"/>
      <c r="L46" s="36">
        <f>SmtRes!AA163*SmtRes!Y163*Source!I96</f>
        <v>0</v>
      </c>
      <c r="M46" s="36"/>
    </row>
    <row r="47" spans="1:31" ht="14.25" x14ac:dyDescent="0.2">
      <c r="A47" s="39"/>
      <c r="B47" s="39"/>
      <c r="C47" s="39" t="str">
        <f>SmtRes!I164</f>
        <v>999-9950</v>
      </c>
      <c r="D47" s="39" t="str">
        <f>SmtRes!K164</f>
        <v>Вспомогательные ненормируемые материалы (2% от ОЗП)</v>
      </c>
      <c r="E47" s="40" t="str">
        <f>SmtRes!P164</f>
        <v>РУБ</v>
      </c>
      <c r="F47" s="41">
        <f>SmtRes!Y164*Source!I96</f>
        <v>0</v>
      </c>
      <c r="G47" s="42">
        <f>SmtRes!AE164</f>
        <v>1</v>
      </c>
      <c r="H47" s="40"/>
      <c r="I47" s="42">
        <f>SmtRes!AE164*SmtRes!Y164*Source!I96</f>
        <v>0</v>
      </c>
      <c r="J47" s="40"/>
      <c r="K47" s="40"/>
      <c r="L47" s="42">
        <f>SmtRes!AA164*SmtRes!Y164*Source!I96</f>
        <v>0</v>
      </c>
      <c r="M47" s="42"/>
    </row>
    <row r="48" spans="1:31" ht="15" x14ac:dyDescent="0.25">
      <c r="H48" s="87">
        <f>ROUND(Source!AC96*Source!I96, 2)+ROUND(Source!AF96*Source!I96, 2)+ROUND(Source!AD96*Source!I96, 2)+SUM(I42:I43)</f>
        <v>1112.3600000000001</v>
      </c>
      <c r="I48" s="87"/>
      <c r="K48" s="87">
        <f>Source!O96+SUM(L42:L43)</f>
        <v>39961.32</v>
      </c>
      <c r="L48" s="87"/>
      <c r="M48" s="38">
        <f>Source!U96</f>
        <v>43.387499999999996</v>
      </c>
      <c r="O48" s="37">
        <f>H48</f>
        <v>1112.3600000000001</v>
      </c>
      <c r="P48" s="37">
        <f>K48</f>
        <v>39961.32</v>
      </c>
      <c r="Q48" s="37">
        <f>M48</f>
        <v>43.387499999999996</v>
      </c>
      <c r="W48">
        <f>IF(Source!BI96&lt;=1,H48, 0)</f>
        <v>0</v>
      </c>
      <c r="X48">
        <f>IF(Source!BI96=2,H48, 0)</f>
        <v>1112.3600000000001</v>
      </c>
      <c r="Y48">
        <f>IF(Source!BI96=3,H48, 0)</f>
        <v>0</v>
      </c>
      <c r="Z48">
        <f>IF(Source!BI96=4,H48, 0)</f>
        <v>0</v>
      </c>
    </row>
    <row r="49" spans="1:26" ht="28.5" x14ac:dyDescent="0.2">
      <c r="A49" s="24">
        <v>2</v>
      </c>
      <c r="B49" s="24" t="str">
        <f>Source!E97</f>
        <v>65</v>
      </c>
      <c r="C49" s="25" t="str">
        <f>Source!F97</f>
        <v>031002</v>
      </c>
      <c r="D49" s="22" t="str">
        <f>Source!G97</f>
        <v>Автогидроподъемники высотой подъема 18 м</v>
      </c>
      <c r="E49" s="26" t="str">
        <f>Source!DW97</f>
        <v>маш.-ч</v>
      </c>
      <c r="F49" s="9">
        <f>Source!I97</f>
        <v>5.5</v>
      </c>
      <c r="G49" s="28">
        <f>IF(Source!AK97&lt;&gt; 0, Source!AK97,Source!AL97 + Source!AM97 + Source!AO97)</f>
        <v>119.63</v>
      </c>
      <c r="H49" s="27"/>
      <c r="I49" s="28"/>
      <c r="J49" s="27" t="str">
        <f>Source!BO97</f>
        <v>031002</v>
      </c>
      <c r="K49" s="27"/>
      <c r="L49" s="28"/>
      <c r="M49" s="29"/>
      <c r="S49">
        <f>ROUND((Source!FX97/100)*((ROUND(Source!AF97*Source!I97, 2)+ROUND(Source!AE97*Source!I97, 2))), 2)</f>
        <v>0</v>
      </c>
      <c r="T49">
        <f>Source!X97</f>
        <v>0</v>
      </c>
      <c r="U49">
        <f>ROUND((Source!FY97/100)*((ROUND(Source!AF97*Source!I97, 2)+ROUND(Source!AE97*Source!I97, 2))), 2)</f>
        <v>0</v>
      </c>
      <c r="V49">
        <f>Source!Y97</f>
        <v>0</v>
      </c>
    </row>
    <row r="50" spans="1:26" ht="14.25" x14ac:dyDescent="0.2">
      <c r="A50" s="24"/>
      <c r="B50" s="24"/>
      <c r="C50" s="25"/>
      <c r="D50" s="22" t="s">
        <v>302</v>
      </c>
      <c r="E50" s="26"/>
      <c r="F50" s="9"/>
      <c r="G50" s="28">
        <f>Source!AM97</f>
        <v>119.63</v>
      </c>
      <c r="H50" s="27" t="str">
        <f>Source!DE97</f>
        <v/>
      </c>
      <c r="I50" s="28">
        <f>ROUND(Source!AD97*Source!I97, 2)</f>
        <v>657.97</v>
      </c>
      <c r="J50" s="27"/>
      <c r="K50" s="27">
        <f>IF(Source!BB97&lt;&gt; 0, Source!BB97, 1)</f>
        <v>10.08</v>
      </c>
      <c r="L50" s="28">
        <f>Source!Q97</f>
        <v>6632.29</v>
      </c>
      <c r="M50" s="29"/>
    </row>
    <row r="51" spans="1:26" ht="14.25" x14ac:dyDescent="0.2">
      <c r="A51" s="43"/>
      <c r="B51" s="43"/>
      <c r="C51" s="44"/>
      <c r="D51" s="45" t="s">
        <v>670</v>
      </c>
      <c r="E51" s="46"/>
      <c r="F51" s="47"/>
      <c r="G51" s="48">
        <f>Source!AN97</f>
        <v>9</v>
      </c>
      <c r="H51" s="49" t="str">
        <f>Source!DF97</f>
        <v/>
      </c>
      <c r="I51" s="48">
        <f>ROUND(Source!AE97*Source!I97, 2)</f>
        <v>49.5</v>
      </c>
      <c r="J51" s="49"/>
      <c r="K51" s="49">
        <f>IF(Source!BS97&lt;&gt; 0, Source!BS97, 1)</f>
        <v>37.31</v>
      </c>
      <c r="L51" s="48">
        <f>Source!R97</f>
        <v>1846.85</v>
      </c>
      <c r="M51" s="50"/>
      <c r="R51">
        <f>I51</f>
        <v>49.5</v>
      </c>
    </row>
    <row r="52" spans="1:26" ht="15" x14ac:dyDescent="0.25">
      <c r="H52" s="87">
        <f>ROUND(Source!AC97*Source!I97, 2)+ROUND(Source!AF97*Source!I97, 2)+ROUND(Source!AD97*Source!I97, 2)</f>
        <v>657.97</v>
      </c>
      <c r="I52" s="87"/>
      <c r="K52" s="87">
        <f>Source!O97</f>
        <v>6632.29</v>
      </c>
      <c r="L52" s="87"/>
      <c r="M52" s="38">
        <f>Source!U97</f>
        <v>0</v>
      </c>
      <c r="O52" s="37">
        <f>H52</f>
        <v>657.97</v>
      </c>
      <c r="P52" s="37">
        <f>K52</f>
        <v>6632.29</v>
      </c>
      <c r="Q52" s="37">
        <f>M52</f>
        <v>0</v>
      </c>
      <c r="W52">
        <f>IF(Source!BI97&lt;=1,H52, 0)</f>
        <v>657.97</v>
      </c>
      <c r="X52">
        <f>IF(Source!BI97=2,H52, 0)</f>
        <v>0</v>
      </c>
      <c r="Y52">
        <f>IF(Source!BI97=3,H52, 0)</f>
        <v>0</v>
      </c>
      <c r="Z52">
        <f>IF(Source!BI97=4,H52, 0)</f>
        <v>0</v>
      </c>
    </row>
    <row r="53" spans="1:26" ht="42.75" x14ac:dyDescent="0.2">
      <c r="A53" s="24">
        <v>3</v>
      </c>
      <c r="B53" s="24" t="str">
        <f>Source!E98</f>
        <v>66</v>
      </c>
      <c r="C53" s="25" t="str">
        <f>Source!F98</f>
        <v/>
      </c>
      <c r="D53" s="22" t="str">
        <f>Source!G98</f>
        <v>Видеокамера IPC-HFW1230T1-ZS-S5, IP-видеокамера цилиндрическая (2.8-12мм) , 2Mp</v>
      </c>
      <c r="E53" s="26" t="str">
        <f>Source!DW98</f>
        <v>ШТ</v>
      </c>
      <c r="F53" s="9">
        <f>Source!I98</f>
        <v>4</v>
      </c>
      <c r="G53" s="28">
        <f>IF(Source!AK98&lt;&gt; 0, Source!AK98,Source!AL98 + Source!AM98 + Source!AO98)</f>
        <v>8600</v>
      </c>
      <c r="H53" s="27"/>
      <c r="I53" s="28"/>
      <c r="J53" s="27" t="str">
        <f>Source!BO98</f>
        <v/>
      </c>
      <c r="K53" s="27"/>
      <c r="L53" s="28"/>
      <c r="M53" s="29"/>
      <c r="S53">
        <f>ROUND((Source!FX98/100)*((ROUND(Source!AF98*Source!I98, 2)+ROUND(Source!AE98*Source!I98, 2))), 2)</f>
        <v>0</v>
      </c>
      <c r="T53">
        <f>Source!X98</f>
        <v>0</v>
      </c>
      <c r="U53">
        <f>ROUND((Source!FY98/100)*((ROUND(Source!AF98*Source!I98, 2)+ROUND(Source!AE98*Source!I98, 2))), 2)</f>
        <v>0</v>
      </c>
      <c r="V53">
        <f>Source!Y98</f>
        <v>0</v>
      </c>
    </row>
    <row r="54" spans="1:26" ht="14.25" x14ac:dyDescent="0.2">
      <c r="A54" s="43"/>
      <c r="B54" s="43"/>
      <c r="C54" s="44"/>
      <c r="D54" s="45" t="s">
        <v>671</v>
      </c>
      <c r="E54" s="46"/>
      <c r="F54" s="47"/>
      <c r="G54" s="48">
        <f>Source!AL98</f>
        <v>8600</v>
      </c>
      <c r="H54" s="49" t="str">
        <f>Source!DD98</f>
        <v/>
      </c>
      <c r="I54" s="48">
        <f>ROUND(Source!AC98*Source!I98, 2)</f>
        <v>34400</v>
      </c>
      <c r="J54" s="49"/>
      <c r="K54" s="49">
        <f>IF(Source!BC98&lt;&gt; 0, Source!BC98, 1)</f>
        <v>1</v>
      </c>
      <c r="L54" s="48">
        <f>Source!P98</f>
        <v>34400</v>
      </c>
      <c r="M54" s="50"/>
    </row>
    <row r="55" spans="1:26" ht="15" x14ac:dyDescent="0.25">
      <c r="H55" s="87">
        <f>ROUND(Source!AC98*Source!I98, 2)+ROUND(Source!AF98*Source!I98, 2)+ROUND(Source!AD98*Source!I98, 2)</f>
        <v>34400</v>
      </c>
      <c r="I55" s="87"/>
      <c r="K55" s="87">
        <f>Source!O98</f>
        <v>34400</v>
      </c>
      <c r="L55" s="87"/>
      <c r="M55" s="38">
        <f>Source!U98</f>
        <v>0</v>
      </c>
      <c r="O55" s="37">
        <f>H55</f>
        <v>34400</v>
      </c>
      <c r="P55" s="37">
        <f>K55</f>
        <v>34400</v>
      </c>
      <c r="Q55" s="37">
        <f>M55</f>
        <v>0</v>
      </c>
      <c r="W55">
        <f>IF(Source!BI98&lt;=1,H55, 0)</f>
        <v>34400</v>
      </c>
      <c r="X55">
        <f>IF(Source!BI98=2,H55, 0)</f>
        <v>0</v>
      </c>
      <c r="Y55">
        <f>IF(Source!BI98=3,H55, 0)</f>
        <v>0</v>
      </c>
      <c r="Z55">
        <f>IF(Source!BI98=4,H55, 0)</f>
        <v>0</v>
      </c>
    </row>
    <row r="56" spans="1:26" ht="28.5" x14ac:dyDescent="0.2">
      <c r="A56" s="24">
        <v>4</v>
      </c>
      <c r="B56" s="24" t="str">
        <f>Source!E99</f>
        <v>67</v>
      </c>
      <c r="C56" s="25" t="str">
        <f>Source!F99</f>
        <v/>
      </c>
      <c r="D56" s="22" t="str">
        <f>Source!G99</f>
        <v>CMD IP1080-WB2.8-IR V2, Уличная IP-камера</v>
      </c>
      <c r="E56" s="26" t="str">
        <f>Source!DW99</f>
        <v>ШТ</v>
      </c>
      <c r="F56" s="9">
        <f>Source!I99</f>
        <v>7</v>
      </c>
      <c r="G56" s="28">
        <f>IF(Source!AK99&lt;&gt; 0, Source!AK99,Source!AL99 + Source!AM99 + Source!AO99)</f>
        <v>4100</v>
      </c>
      <c r="H56" s="27"/>
      <c r="I56" s="28"/>
      <c r="J56" s="27" t="str">
        <f>Source!BO99</f>
        <v/>
      </c>
      <c r="K56" s="27"/>
      <c r="L56" s="28"/>
      <c r="M56" s="29"/>
      <c r="S56">
        <f>ROUND((Source!FX99/100)*((ROUND(Source!AF99*Source!I99, 2)+ROUND(Source!AE99*Source!I99, 2))), 2)</f>
        <v>0</v>
      </c>
      <c r="T56">
        <f>Source!X99</f>
        <v>0</v>
      </c>
      <c r="U56">
        <f>ROUND((Source!FY99/100)*((ROUND(Source!AF99*Source!I99, 2)+ROUND(Source!AE99*Source!I99, 2))), 2)</f>
        <v>0</v>
      </c>
      <c r="V56">
        <f>Source!Y99</f>
        <v>0</v>
      </c>
    </row>
    <row r="57" spans="1:26" ht="14.25" x14ac:dyDescent="0.2">
      <c r="A57" s="43"/>
      <c r="B57" s="43"/>
      <c r="C57" s="44"/>
      <c r="D57" s="45" t="s">
        <v>671</v>
      </c>
      <c r="E57" s="46"/>
      <c r="F57" s="47"/>
      <c r="G57" s="48">
        <f>Source!AL99</f>
        <v>4100</v>
      </c>
      <c r="H57" s="49" t="str">
        <f>Source!DD99</f>
        <v/>
      </c>
      <c r="I57" s="48">
        <f>ROUND(Source!AC99*Source!I99, 2)</f>
        <v>28700</v>
      </c>
      <c r="J57" s="49"/>
      <c r="K57" s="49">
        <f>IF(Source!BC99&lt;&gt; 0, Source!BC99, 1)</f>
        <v>1</v>
      </c>
      <c r="L57" s="48">
        <f>Source!P99</f>
        <v>28700</v>
      </c>
      <c r="M57" s="50"/>
    </row>
    <row r="58" spans="1:26" ht="15" x14ac:dyDescent="0.25">
      <c r="H58" s="87">
        <f>ROUND(Source!AC99*Source!I99, 2)+ROUND(Source!AF99*Source!I99, 2)+ROUND(Source!AD99*Source!I99, 2)</f>
        <v>28700</v>
      </c>
      <c r="I58" s="87"/>
      <c r="K58" s="87">
        <f>Source!O99</f>
        <v>28700</v>
      </c>
      <c r="L58" s="87"/>
      <c r="M58" s="38">
        <f>Source!U99</f>
        <v>0</v>
      </c>
      <c r="O58" s="37">
        <f>H58</f>
        <v>28700</v>
      </c>
      <c r="P58" s="37">
        <f>K58</f>
        <v>28700</v>
      </c>
      <c r="Q58" s="37">
        <f>M58</f>
        <v>0</v>
      </c>
      <c r="W58">
        <f>IF(Source!BI99&lt;=1,H58, 0)</f>
        <v>28700</v>
      </c>
      <c r="X58">
        <f>IF(Source!BI99=2,H58, 0)</f>
        <v>0</v>
      </c>
      <c r="Y58">
        <f>IF(Source!BI99=3,H58, 0)</f>
        <v>0</v>
      </c>
      <c r="Z58">
        <f>IF(Source!BI99=4,H58, 0)</f>
        <v>0</v>
      </c>
    </row>
    <row r="59" spans="1:26" ht="14.25" x14ac:dyDescent="0.2">
      <c r="A59" s="24">
        <v>5</v>
      </c>
      <c r="B59" s="24" t="str">
        <f>Source!E100</f>
        <v>68</v>
      </c>
      <c r="C59" s="25" t="str">
        <f>Source!F100</f>
        <v/>
      </c>
      <c r="D59" s="22" t="str">
        <f>Source!G100</f>
        <v>CMD IP1080-WD2,8IR AV2,  IP-камера</v>
      </c>
      <c r="E59" s="26" t="str">
        <f>Source!DW100</f>
        <v>ШТ</v>
      </c>
      <c r="F59" s="9">
        <f>Source!I100</f>
        <v>2</v>
      </c>
      <c r="G59" s="28">
        <f>IF(Source!AK100&lt;&gt; 0, Source!AK100,Source!AL100 + Source!AM100 + Source!AO100)</f>
        <v>4230</v>
      </c>
      <c r="H59" s="27"/>
      <c r="I59" s="28"/>
      <c r="J59" s="27" t="str">
        <f>Source!BO100</f>
        <v/>
      </c>
      <c r="K59" s="27"/>
      <c r="L59" s="28"/>
      <c r="M59" s="29"/>
      <c r="S59">
        <f>ROUND((Source!FX100/100)*((ROUND(Source!AF100*Source!I100, 2)+ROUND(Source!AE100*Source!I100, 2))), 2)</f>
        <v>0</v>
      </c>
      <c r="T59">
        <f>Source!X100</f>
        <v>0</v>
      </c>
      <c r="U59">
        <f>ROUND((Source!FY100/100)*((ROUND(Source!AF100*Source!I100, 2)+ROUND(Source!AE100*Source!I100, 2))), 2)</f>
        <v>0</v>
      </c>
      <c r="V59">
        <f>Source!Y100</f>
        <v>0</v>
      </c>
    </row>
    <row r="60" spans="1:26" ht="14.25" x14ac:dyDescent="0.2">
      <c r="A60" s="43"/>
      <c r="B60" s="43"/>
      <c r="C60" s="44"/>
      <c r="D60" s="45" t="s">
        <v>671</v>
      </c>
      <c r="E60" s="46"/>
      <c r="F60" s="47"/>
      <c r="G60" s="48">
        <f>Source!AL100</f>
        <v>4230</v>
      </c>
      <c r="H60" s="49" t="str">
        <f>Source!DD100</f>
        <v/>
      </c>
      <c r="I60" s="48">
        <f>ROUND(Source!AC100*Source!I100, 2)</f>
        <v>8460</v>
      </c>
      <c r="J60" s="49"/>
      <c r="K60" s="49">
        <f>IF(Source!BC100&lt;&gt; 0, Source!BC100, 1)</f>
        <v>1</v>
      </c>
      <c r="L60" s="48">
        <f>Source!P100</f>
        <v>8460</v>
      </c>
      <c r="M60" s="50"/>
    </row>
    <row r="61" spans="1:26" ht="15" x14ac:dyDescent="0.25">
      <c r="H61" s="87">
        <f>ROUND(Source!AC100*Source!I100, 2)+ROUND(Source!AF100*Source!I100, 2)+ROUND(Source!AD100*Source!I100, 2)</f>
        <v>8460</v>
      </c>
      <c r="I61" s="87"/>
      <c r="K61" s="87">
        <f>Source!O100</f>
        <v>8460</v>
      </c>
      <c r="L61" s="87"/>
      <c r="M61" s="38">
        <f>Source!U100</f>
        <v>0</v>
      </c>
      <c r="O61" s="37">
        <f>H61</f>
        <v>8460</v>
      </c>
      <c r="P61" s="37">
        <f>K61</f>
        <v>8460</v>
      </c>
      <c r="Q61" s="37">
        <f>M61</f>
        <v>0</v>
      </c>
      <c r="W61">
        <f>IF(Source!BI100&lt;=1,H61, 0)</f>
        <v>8460</v>
      </c>
      <c r="X61">
        <f>IF(Source!BI100=2,H61, 0)</f>
        <v>0</v>
      </c>
      <c r="Y61">
        <f>IF(Source!BI100=3,H61, 0)</f>
        <v>0</v>
      </c>
      <c r="Z61">
        <f>IF(Source!BI100=4,H61, 0)</f>
        <v>0</v>
      </c>
    </row>
    <row r="62" spans="1:26" ht="14.25" x14ac:dyDescent="0.2">
      <c r="A62" s="24">
        <v>6</v>
      </c>
      <c r="B62" s="24" t="str">
        <f>Source!E102</f>
        <v>70</v>
      </c>
      <c r="C62" s="25" t="str">
        <f>Source!F102</f>
        <v/>
      </c>
      <c r="D62" s="22" t="str">
        <f>Source!G102</f>
        <v>Монтажная коробка TIGO 100x100</v>
      </c>
      <c r="E62" s="26" t="str">
        <f>Source!DW102</f>
        <v>ШТ</v>
      </c>
      <c r="F62" s="9">
        <f>Source!I102</f>
        <v>13</v>
      </c>
      <c r="G62" s="28">
        <f>IF(Source!AK102&lt;&gt; 0, Source!AK102,Source!AL102 + Source!AM102 + Source!AO102)</f>
        <v>87</v>
      </c>
      <c r="H62" s="27"/>
      <c r="I62" s="28"/>
      <c r="J62" s="27" t="str">
        <f>Source!BO102</f>
        <v/>
      </c>
      <c r="K62" s="27"/>
      <c r="L62" s="28"/>
      <c r="M62" s="29"/>
      <c r="S62">
        <f>ROUND((Source!FX102/100)*((ROUND(Source!AF102*Source!I102, 2)+ROUND(Source!AE102*Source!I102, 2))), 2)</f>
        <v>0</v>
      </c>
      <c r="T62">
        <f>Source!X102</f>
        <v>0</v>
      </c>
      <c r="U62">
        <f>ROUND((Source!FY102/100)*((ROUND(Source!AF102*Source!I102, 2)+ROUND(Source!AE102*Source!I102, 2))), 2)</f>
        <v>0</v>
      </c>
      <c r="V62">
        <f>Source!Y102</f>
        <v>0</v>
      </c>
    </row>
    <row r="63" spans="1:26" ht="14.25" x14ac:dyDescent="0.2">
      <c r="A63" s="43"/>
      <c r="B63" s="43"/>
      <c r="C63" s="44"/>
      <c r="D63" s="45" t="s">
        <v>671</v>
      </c>
      <c r="E63" s="46"/>
      <c r="F63" s="47"/>
      <c r="G63" s="48">
        <f>Source!AL102</f>
        <v>87</v>
      </c>
      <c r="H63" s="49" t="str">
        <f>Source!DD102</f>
        <v/>
      </c>
      <c r="I63" s="48">
        <f>ROUND(Source!AC102*Source!I102, 2)</f>
        <v>1131</v>
      </c>
      <c r="J63" s="49"/>
      <c r="K63" s="49">
        <f>IF(Source!BC102&lt;&gt; 0, Source!BC102, 1)</f>
        <v>1</v>
      </c>
      <c r="L63" s="48">
        <f>Source!P102</f>
        <v>1131</v>
      </c>
      <c r="M63" s="50"/>
    </row>
    <row r="64" spans="1:26" ht="15" x14ac:dyDescent="0.25">
      <c r="H64" s="87">
        <f>ROUND(Source!AC102*Source!I102, 2)+ROUND(Source!AF102*Source!I102, 2)+ROUND(Source!AD102*Source!I102, 2)</f>
        <v>1131</v>
      </c>
      <c r="I64" s="87"/>
      <c r="K64" s="87">
        <f>Source!O102</f>
        <v>1131</v>
      </c>
      <c r="L64" s="87"/>
      <c r="M64" s="38">
        <f>Source!U102</f>
        <v>0</v>
      </c>
      <c r="O64" s="37">
        <f>H64</f>
        <v>1131</v>
      </c>
      <c r="P64" s="37">
        <f>K64</f>
        <v>1131</v>
      </c>
      <c r="Q64" s="37">
        <f>M64</f>
        <v>0</v>
      </c>
      <c r="W64">
        <f>IF(Source!BI102&lt;=1,H64, 0)</f>
        <v>1131</v>
      </c>
      <c r="X64">
        <f>IF(Source!BI102=2,H64, 0)</f>
        <v>0</v>
      </c>
      <c r="Y64">
        <f>IF(Source!BI102=3,H64, 0)</f>
        <v>0</v>
      </c>
      <c r="Z64">
        <f>IF(Source!BI102=4,H64, 0)</f>
        <v>0</v>
      </c>
    </row>
    <row r="65" spans="1:26" ht="28.5" x14ac:dyDescent="0.2">
      <c r="A65" s="24">
        <v>7</v>
      </c>
      <c r="B65" s="24" t="str">
        <f>Source!E103</f>
        <v>71</v>
      </c>
      <c r="C65" s="25" t="str">
        <f>Source!F103</f>
        <v>м10-04-067-23</v>
      </c>
      <c r="D65" s="22" t="str">
        <f>Source!G103</f>
        <v>Устройство видеоконтрольное</v>
      </c>
      <c r="E65" s="26" t="str">
        <f>Source!DW103</f>
        <v>1  ШТ.</v>
      </c>
      <c r="F65" s="9">
        <f>Source!I103</f>
        <v>2</v>
      </c>
      <c r="G65" s="28">
        <f>IF(Source!AK103&lt;&gt; 0, Source!AK103,Source!AL103 + Source!AM103 + Source!AO103)</f>
        <v>23.9</v>
      </c>
      <c r="H65" s="27"/>
      <c r="I65" s="28"/>
      <c r="J65" s="27" t="str">
        <f>Source!BO103</f>
        <v>м10-04-067-23</v>
      </c>
      <c r="K65" s="27"/>
      <c r="L65" s="28"/>
      <c r="M65" s="29"/>
      <c r="S65">
        <f>ROUND((Source!FX103/100)*((ROUND(Source!AF103*Source!I103, 2)+ROUND(Source!AE103*Source!I103, 2))), 2)</f>
        <v>41.71</v>
      </c>
      <c r="T65">
        <f>Source!X103</f>
        <v>1556.31</v>
      </c>
      <c r="U65">
        <f>ROUND((Source!FY103/100)*((ROUND(Source!AF103*Source!I103, 2)+ROUND(Source!AE103*Source!I103, 2))), 2)</f>
        <v>29.47</v>
      </c>
      <c r="V65">
        <f>Source!Y103</f>
        <v>1099.57</v>
      </c>
    </row>
    <row r="66" spans="1:26" ht="14.25" x14ac:dyDescent="0.2">
      <c r="A66" s="24"/>
      <c r="B66" s="24"/>
      <c r="C66" s="25"/>
      <c r="D66" s="22" t="s">
        <v>663</v>
      </c>
      <c r="E66" s="26"/>
      <c r="F66" s="9"/>
      <c r="G66" s="28">
        <f>Source!AO103</f>
        <v>22.58</v>
      </c>
      <c r="H66" s="27" t="str">
        <f>Source!DG103</f>
        <v/>
      </c>
      <c r="I66" s="28">
        <f>ROUND(Source!AF103*Source!I103, 2)</f>
        <v>45.16</v>
      </c>
      <c r="J66" s="27"/>
      <c r="K66" s="27">
        <f>IF(Source!BA103&lt;&gt; 0, Source!BA103, 1)</f>
        <v>37.31</v>
      </c>
      <c r="L66" s="28">
        <f>Source!S103</f>
        <v>1684.92</v>
      </c>
      <c r="M66" s="29"/>
      <c r="R66">
        <f>I66</f>
        <v>45.16</v>
      </c>
    </row>
    <row r="67" spans="1:26" ht="14.25" x14ac:dyDescent="0.2">
      <c r="A67" s="24"/>
      <c r="B67" s="24"/>
      <c r="C67" s="25"/>
      <c r="D67" s="22" t="s">
        <v>302</v>
      </c>
      <c r="E67" s="26"/>
      <c r="F67" s="9"/>
      <c r="G67" s="28">
        <f>Source!AM103</f>
        <v>0.87</v>
      </c>
      <c r="H67" s="27" t="str">
        <f>Source!DE103</f>
        <v/>
      </c>
      <c r="I67" s="28">
        <f>ROUND(Source!AD103*Source!I103, 2)</f>
        <v>1.74</v>
      </c>
      <c r="J67" s="27"/>
      <c r="K67" s="27">
        <f>IF(Source!BB103&lt;&gt; 0, Source!BB103, 1)</f>
        <v>26.18</v>
      </c>
      <c r="L67" s="28">
        <f>Source!Q103</f>
        <v>45.55</v>
      </c>
      <c r="M67" s="29"/>
    </row>
    <row r="68" spans="1:26" ht="14.25" x14ac:dyDescent="0.2">
      <c r="A68" s="24"/>
      <c r="B68" s="24"/>
      <c r="C68" s="25"/>
      <c r="D68" s="22" t="s">
        <v>670</v>
      </c>
      <c r="E68" s="26"/>
      <c r="F68" s="9"/>
      <c r="G68" s="28">
        <f>Source!AN103</f>
        <v>0.09</v>
      </c>
      <c r="H68" s="27" t="str">
        <f>Source!DF103</f>
        <v/>
      </c>
      <c r="I68" s="28">
        <f>ROUND(Source!AE103*Source!I103, 2)</f>
        <v>0.18</v>
      </c>
      <c r="J68" s="27"/>
      <c r="K68" s="27">
        <f>IF(Source!BS103&lt;&gt; 0, Source!BS103, 1)</f>
        <v>37.31</v>
      </c>
      <c r="L68" s="28">
        <f>Source!R103</f>
        <v>6.72</v>
      </c>
      <c r="M68" s="29"/>
      <c r="R68">
        <f>I68</f>
        <v>0.18</v>
      </c>
    </row>
    <row r="69" spans="1:26" ht="14.25" x14ac:dyDescent="0.2">
      <c r="A69" s="24"/>
      <c r="B69" s="24"/>
      <c r="C69" s="25"/>
      <c r="D69" s="22" t="s">
        <v>664</v>
      </c>
      <c r="E69" s="26" t="s">
        <v>665</v>
      </c>
      <c r="F69" s="9">
        <f>Source!BZ103</f>
        <v>92</v>
      </c>
      <c r="G69" s="30"/>
      <c r="H69" s="27"/>
      <c r="I69" s="28">
        <f>SUM(S65:S73)</f>
        <v>41.71</v>
      </c>
      <c r="J69" s="31"/>
      <c r="K69" s="22">
        <f>Source!AT103</f>
        <v>92</v>
      </c>
      <c r="L69" s="28">
        <f>SUM(T65:T73)</f>
        <v>1556.31</v>
      </c>
      <c r="M69" s="29"/>
    </row>
    <row r="70" spans="1:26" ht="14.25" x14ac:dyDescent="0.2">
      <c r="A70" s="24"/>
      <c r="B70" s="24"/>
      <c r="C70" s="25"/>
      <c r="D70" s="22" t="s">
        <v>666</v>
      </c>
      <c r="E70" s="26" t="s">
        <v>665</v>
      </c>
      <c r="F70" s="9">
        <f>Source!CA103</f>
        <v>65</v>
      </c>
      <c r="G70" s="30"/>
      <c r="H70" s="27"/>
      <c r="I70" s="28">
        <f>SUM(U65:U73)</f>
        <v>29.47</v>
      </c>
      <c r="J70" s="31"/>
      <c r="K70" s="22">
        <f>Source!AU103</f>
        <v>65</v>
      </c>
      <c r="L70" s="28">
        <f>SUM(V65:V73)</f>
        <v>1099.57</v>
      </c>
      <c r="M70" s="29"/>
    </row>
    <row r="71" spans="1:26" ht="14.25" x14ac:dyDescent="0.2">
      <c r="A71" s="24"/>
      <c r="B71" s="24"/>
      <c r="C71" s="25"/>
      <c r="D71" s="22" t="s">
        <v>667</v>
      </c>
      <c r="E71" s="26" t="s">
        <v>668</v>
      </c>
      <c r="F71" s="9">
        <f>Source!AQ103</f>
        <v>2.1800000000000002</v>
      </c>
      <c r="G71" s="28"/>
      <c r="H71" s="27" t="str">
        <f>Source!DI103</f>
        <v/>
      </c>
      <c r="I71" s="28"/>
      <c r="J71" s="27"/>
      <c r="K71" s="27"/>
      <c r="L71" s="28"/>
      <c r="M71" s="32">
        <f>Source!U103</f>
        <v>4.3600000000000003</v>
      </c>
    </row>
    <row r="72" spans="1:26" ht="14.25" x14ac:dyDescent="0.2">
      <c r="A72" s="71" t="s">
        <v>669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</row>
    <row r="73" spans="1:26" ht="14.25" x14ac:dyDescent="0.2">
      <c r="A73" s="39"/>
      <c r="B73" s="39"/>
      <c r="C73" s="39" t="str">
        <f>SmtRes!I168</f>
        <v>999-9950</v>
      </c>
      <c r="D73" s="39" t="str">
        <f>SmtRes!K168</f>
        <v>Вспомогательные ненормируемые материалы (2% от ОЗП)</v>
      </c>
      <c r="E73" s="40" t="str">
        <f>SmtRes!P168</f>
        <v>РУБ</v>
      </c>
      <c r="F73" s="41">
        <f>SmtRes!Y168*Source!I103</f>
        <v>0</v>
      </c>
      <c r="G73" s="42">
        <f>SmtRes!AE168</f>
        <v>1</v>
      </c>
      <c r="H73" s="40"/>
      <c r="I73" s="42">
        <f>SmtRes!AE168*SmtRes!Y168*Source!I103</f>
        <v>0</v>
      </c>
      <c r="J73" s="40"/>
      <c r="K73" s="40"/>
      <c r="L73" s="42">
        <f>SmtRes!AA168*SmtRes!Y168*Source!I103</f>
        <v>0</v>
      </c>
      <c r="M73" s="42"/>
    </row>
    <row r="74" spans="1:26" ht="15" x14ac:dyDescent="0.25">
      <c r="H74" s="87">
        <f>ROUND(Source!AC103*Source!I103, 2)+ROUND(Source!AF103*Source!I103, 2)+ROUND(Source!AD103*Source!I103, 2)+SUM(I69:I70)</f>
        <v>118.08000000000001</v>
      </c>
      <c r="I74" s="87"/>
      <c r="K74" s="87">
        <f>Source!O103+SUM(L69:L70)</f>
        <v>4386.3500000000004</v>
      </c>
      <c r="L74" s="87"/>
      <c r="M74" s="38">
        <f>Source!U103</f>
        <v>4.3600000000000003</v>
      </c>
      <c r="O74" s="37">
        <f>H74</f>
        <v>118.08000000000001</v>
      </c>
      <c r="P74" s="37">
        <f>K74</f>
        <v>4386.3500000000004</v>
      </c>
      <c r="Q74" s="37">
        <f>M74</f>
        <v>4.3600000000000003</v>
      </c>
      <c r="W74">
        <f>IF(Source!BI103&lt;=1,H74, 0)</f>
        <v>0</v>
      </c>
      <c r="X74">
        <f>IF(Source!BI103=2,H74, 0)</f>
        <v>118.08000000000001</v>
      </c>
      <c r="Y74">
        <f>IF(Source!BI103=3,H74, 0)</f>
        <v>0</v>
      </c>
      <c r="Z74">
        <f>IF(Source!BI103=4,H74, 0)</f>
        <v>0</v>
      </c>
    </row>
    <row r="75" spans="1:26" ht="28.5" x14ac:dyDescent="0.2">
      <c r="A75" s="24">
        <v>8</v>
      </c>
      <c r="B75" s="24" t="str">
        <f>Source!E104</f>
        <v>72</v>
      </c>
      <c r="C75" s="25" t="str">
        <f>Source!F104</f>
        <v/>
      </c>
      <c r="D75" s="22" t="str">
        <f>Source!G104</f>
        <v>Видеорегистратор IP NVR-4216 16 канальный</v>
      </c>
      <c r="E75" s="26" t="str">
        <f>Source!DW104</f>
        <v>ШТ</v>
      </c>
      <c r="F75" s="9">
        <f>Source!I104</f>
        <v>1</v>
      </c>
      <c r="G75" s="28">
        <f>IF(Source!AK104&lt;&gt; 0, Source!AK104,Source!AL104 + Source!AM104 + Source!AO104)</f>
        <v>23000</v>
      </c>
      <c r="H75" s="27"/>
      <c r="I75" s="28"/>
      <c r="J75" s="27" t="str">
        <f>Source!BO104</f>
        <v/>
      </c>
      <c r="K75" s="27"/>
      <c r="L75" s="28"/>
      <c r="M75" s="29"/>
      <c r="S75">
        <f>ROUND((Source!FX104/100)*((ROUND(Source!AF104*Source!I104, 2)+ROUND(Source!AE104*Source!I104, 2))), 2)</f>
        <v>0</v>
      </c>
      <c r="T75">
        <f>Source!X104</f>
        <v>0</v>
      </c>
      <c r="U75">
        <f>ROUND((Source!FY104/100)*((ROUND(Source!AF104*Source!I104, 2)+ROUND(Source!AE104*Source!I104, 2))), 2)</f>
        <v>0</v>
      </c>
      <c r="V75">
        <f>Source!Y104</f>
        <v>0</v>
      </c>
    </row>
    <row r="76" spans="1:26" ht="14.25" x14ac:dyDescent="0.2">
      <c r="A76" s="43"/>
      <c r="B76" s="43"/>
      <c r="C76" s="44"/>
      <c r="D76" s="45" t="s">
        <v>671</v>
      </c>
      <c r="E76" s="46"/>
      <c r="F76" s="47"/>
      <c r="G76" s="48">
        <f>Source!AL104</f>
        <v>23000</v>
      </c>
      <c r="H76" s="49" t="str">
        <f>Source!DD104</f>
        <v/>
      </c>
      <c r="I76" s="48">
        <f>ROUND(Source!AC104*Source!I104, 2)</f>
        <v>23000</v>
      </c>
      <c r="J76" s="49"/>
      <c r="K76" s="49">
        <f>IF(Source!BC104&lt;&gt; 0, Source!BC104, 1)</f>
        <v>1</v>
      </c>
      <c r="L76" s="48">
        <f>Source!P104</f>
        <v>23000</v>
      </c>
      <c r="M76" s="50"/>
    </row>
    <row r="77" spans="1:26" ht="15" x14ac:dyDescent="0.25">
      <c r="H77" s="87">
        <f>ROUND(Source!AC104*Source!I104, 2)+ROUND(Source!AF104*Source!I104, 2)+ROUND(Source!AD104*Source!I104, 2)</f>
        <v>23000</v>
      </c>
      <c r="I77" s="87"/>
      <c r="K77" s="87">
        <f>Source!O104</f>
        <v>23000</v>
      </c>
      <c r="L77" s="87"/>
      <c r="M77" s="38">
        <f>Source!U104</f>
        <v>0</v>
      </c>
      <c r="O77" s="37">
        <f>H77</f>
        <v>23000</v>
      </c>
      <c r="P77" s="37">
        <f>K77</f>
        <v>23000</v>
      </c>
      <c r="Q77" s="37">
        <f>M77</f>
        <v>0</v>
      </c>
      <c r="W77">
        <f>IF(Source!BI104&lt;=1,H77, 0)</f>
        <v>23000</v>
      </c>
      <c r="X77">
        <f>IF(Source!BI104=2,H77, 0)</f>
        <v>0</v>
      </c>
      <c r="Y77">
        <f>IF(Source!BI104=3,H77, 0)</f>
        <v>0</v>
      </c>
      <c r="Z77">
        <f>IF(Source!BI104=4,H77, 0)</f>
        <v>0</v>
      </c>
    </row>
    <row r="78" spans="1:26" ht="85.5" x14ac:dyDescent="0.2">
      <c r="A78" s="24">
        <v>9</v>
      </c>
      <c r="B78" s="24" t="str">
        <f>Source!E105</f>
        <v>73</v>
      </c>
      <c r="C78" s="25" t="str">
        <f>Source!F105</f>
        <v/>
      </c>
      <c r="D78" s="22" t="str">
        <f>Source!G105</f>
        <v>Коммутатор POE-616P, коммутатор 16 портов 10/100Mbps PoE, +2 порт 1000Mbps RJ-45 Uplink, 308мА. Max. 15.4 Вт (IEEE 802.3af), на порт 52В DC, 576мА. Max. 30 Вт (IEEE 802.3at), до 250 Вт</v>
      </c>
      <c r="E78" s="26" t="str">
        <f>Source!DW105</f>
        <v>ШТ</v>
      </c>
      <c r="F78" s="9">
        <f>Source!I105</f>
        <v>1</v>
      </c>
      <c r="G78" s="28">
        <f>IF(Source!AK105&lt;&gt; 0, Source!AK105,Source!AL105 + Source!AM105 + Source!AO105)</f>
        <v>13500</v>
      </c>
      <c r="H78" s="27"/>
      <c r="I78" s="28"/>
      <c r="J78" s="27" t="str">
        <f>Source!BO105</f>
        <v/>
      </c>
      <c r="K78" s="27"/>
      <c r="L78" s="28"/>
      <c r="M78" s="29"/>
      <c r="S78">
        <f>ROUND((Source!FX105/100)*((ROUND(Source!AF105*Source!I105, 2)+ROUND(Source!AE105*Source!I105, 2))), 2)</f>
        <v>0</v>
      </c>
      <c r="T78">
        <f>Source!X105</f>
        <v>0</v>
      </c>
      <c r="U78">
        <f>ROUND((Source!FY105/100)*((ROUND(Source!AF105*Source!I105, 2)+ROUND(Source!AE105*Source!I105, 2))), 2)</f>
        <v>0</v>
      </c>
      <c r="V78">
        <f>Source!Y105</f>
        <v>0</v>
      </c>
    </row>
    <row r="79" spans="1:26" ht="14.25" x14ac:dyDescent="0.2">
      <c r="A79" s="43"/>
      <c r="B79" s="43"/>
      <c r="C79" s="44"/>
      <c r="D79" s="45" t="s">
        <v>671</v>
      </c>
      <c r="E79" s="46"/>
      <c r="F79" s="47"/>
      <c r="G79" s="48">
        <f>Source!AL105</f>
        <v>13500</v>
      </c>
      <c r="H79" s="49" t="str">
        <f>Source!DD105</f>
        <v/>
      </c>
      <c r="I79" s="48">
        <f>ROUND(Source!AC105*Source!I105, 2)</f>
        <v>13500</v>
      </c>
      <c r="J79" s="49"/>
      <c r="K79" s="49">
        <f>IF(Source!BC105&lt;&gt; 0, Source!BC105, 1)</f>
        <v>1</v>
      </c>
      <c r="L79" s="48">
        <f>Source!P105</f>
        <v>13500</v>
      </c>
      <c r="M79" s="50"/>
    </row>
    <row r="80" spans="1:26" ht="15" x14ac:dyDescent="0.25">
      <c r="H80" s="87">
        <f>ROUND(Source!AC105*Source!I105, 2)+ROUND(Source!AF105*Source!I105, 2)+ROUND(Source!AD105*Source!I105, 2)</f>
        <v>13500</v>
      </c>
      <c r="I80" s="87"/>
      <c r="K80" s="87">
        <f>Source!O105</f>
        <v>13500</v>
      </c>
      <c r="L80" s="87"/>
      <c r="M80" s="38">
        <f>Source!U105</f>
        <v>0</v>
      </c>
      <c r="O80" s="37">
        <f>H80</f>
        <v>13500</v>
      </c>
      <c r="P80" s="37">
        <f>K80</f>
        <v>13500</v>
      </c>
      <c r="Q80" s="37">
        <f>M80</f>
        <v>0</v>
      </c>
      <c r="W80">
        <f>IF(Source!BI105&lt;=1,H80, 0)</f>
        <v>13500</v>
      </c>
      <c r="X80">
        <f>IF(Source!BI105=2,H80, 0)</f>
        <v>0</v>
      </c>
      <c r="Y80">
        <f>IF(Source!BI105=3,H80, 0)</f>
        <v>0</v>
      </c>
      <c r="Z80">
        <f>IF(Source!BI105=4,H80, 0)</f>
        <v>0</v>
      </c>
    </row>
    <row r="81" spans="1:26" ht="28.5" x14ac:dyDescent="0.2">
      <c r="A81" s="24">
        <v>10</v>
      </c>
      <c r="B81" s="24" t="str">
        <f>Source!E106</f>
        <v>74</v>
      </c>
      <c r="C81" s="25" t="str">
        <f>Source!F106</f>
        <v/>
      </c>
      <c r="D81" s="22" t="str">
        <f>Source!G106</f>
        <v>CMD-LTE-1H, Wi-Fi уличный роутер со встроенным модемом 3G/4G</v>
      </c>
      <c r="E81" s="26" t="str">
        <f>Source!DW106</f>
        <v>ШТ</v>
      </c>
      <c r="F81" s="9">
        <f>Source!I106</f>
        <v>1</v>
      </c>
      <c r="G81" s="28">
        <f>IF(Source!AK106&lt;&gt; 0, Source!AK106,Source!AL106 + Source!AM106 + Source!AO106)</f>
        <v>4200</v>
      </c>
      <c r="H81" s="27"/>
      <c r="I81" s="28"/>
      <c r="J81" s="27" t="str">
        <f>Source!BO106</f>
        <v/>
      </c>
      <c r="K81" s="27"/>
      <c r="L81" s="28"/>
      <c r="M81" s="29"/>
      <c r="S81">
        <f>ROUND((Source!FX106/100)*((ROUND(Source!AF106*Source!I106, 2)+ROUND(Source!AE106*Source!I106, 2))), 2)</f>
        <v>0</v>
      </c>
      <c r="T81">
        <f>Source!X106</f>
        <v>0</v>
      </c>
      <c r="U81">
        <f>ROUND((Source!FY106/100)*((ROUND(Source!AF106*Source!I106, 2)+ROUND(Source!AE106*Source!I106, 2))), 2)</f>
        <v>0</v>
      </c>
      <c r="V81">
        <f>Source!Y106</f>
        <v>0</v>
      </c>
    </row>
    <row r="82" spans="1:26" ht="14.25" x14ac:dyDescent="0.2">
      <c r="A82" s="43"/>
      <c r="B82" s="43"/>
      <c r="C82" s="44"/>
      <c r="D82" s="45" t="s">
        <v>671</v>
      </c>
      <c r="E82" s="46"/>
      <c r="F82" s="47"/>
      <c r="G82" s="48">
        <f>Source!AL106</f>
        <v>4200</v>
      </c>
      <c r="H82" s="49" t="str">
        <f>Source!DD106</f>
        <v/>
      </c>
      <c r="I82" s="48">
        <f>ROUND(Source!AC106*Source!I106, 2)</f>
        <v>4200</v>
      </c>
      <c r="J82" s="49"/>
      <c r="K82" s="49">
        <f>IF(Source!BC106&lt;&gt; 0, Source!BC106, 1)</f>
        <v>1</v>
      </c>
      <c r="L82" s="48">
        <f>Source!P106</f>
        <v>4200</v>
      </c>
      <c r="M82" s="50"/>
    </row>
    <row r="83" spans="1:26" ht="15" x14ac:dyDescent="0.25">
      <c r="H83" s="87">
        <f>ROUND(Source!AC106*Source!I106, 2)+ROUND(Source!AF106*Source!I106, 2)+ROUND(Source!AD106*Source!I106, 2)</f>
        <v>4200</v>
      </c>
      <c r="I83" s="87"/>
      <c r="K83" s="87">
        <f>Source!O106</f>
        <v>4200</v>
      </c>
      <c r="L83" s="87"/>
      <c r="M83" s="38">
        <f>Source!U106</f>
        <v>0</v>
      </c>
      <c r="O83" s="37">
        <f>H83</f>
        <v>4200</v>
      </c>
      <c r="P83" s="37">
        <f>K83</f>
        <v>4200</v>
      </c>
      <c r="Q83" s="37">
        <f>M83</f>
        <v>0</v>
      </c>
      <c r="W83">
        <f>IF(Source!BI106&lt;=1,H83, 0)</f>
        <v>4200</v>
      </c>
      <c r="X83">
        <f>IF(Source!BI106=2,H83, 0)</f>
        <v>0</v>
      </c>
      <c r="Y83">
        <f>IF(Source!BI106=3,H83, 0)</f>
        <v>0</v>
      </c>
      <c r="Z83">
        <f>IF(Source!BI106=4,H83, 0)</f>
        <v>0</v>
      </c>
    </row>
    <row r="84" spans="1:26" ht="14.25" x14ac:dyDescent="0.2">
      <c r="A84" s="24">
        <v>11</v>
      </c>
      <c r="B84" s="24" t="str">
        <f>Source!E107</f>
        <v>75</v>
      </c>
      <c r="C84" s="25" t="str">
        <f>Source!F107</f>
        <v/>
      </c>
      <c r="D84" s="22" t="str">
        <f>Source!G107</f>
        <v>Жёсткий  диск PURPLE(WD 64 PURZ)</v>
      </c>
      <c r="E84" s="26" t="str">
        <f>Source!DW107</f>
        <v>ШТ</v>
      </c>
      <c r="F84" s="9">
        <f>Source!I107</f>
        <v>2</v>
      </c>
      <c r="G84" s="28">
        <f>IF(Source!AK107&lt;&gt; 0, Source!AK107,Source!AL107 + Source!AM107 + Source!AO107)</f>
        <v>19600</v>
      </c>
      <c r="H84" s="27"/>
      <c r="I84" s="28"/>
      <c r="J84" s="27" t="str">
        <f>Source!BO107</f>
        <v/>
      </c>
      <c r="K84" s="27"/>
      <c r="L84" s="28"/>
      <c r="M84" s="29"/>
      <c r="S84">
        <f>ROUND((Source!FX107/100)*((ROUND(Source!AF107*Source!I107, 2)+ROUND(Source!AE107*Source!I107, 2))), 2)</f>
        <v>0</v>
      </c>
      <c r="T84">
        <f>Source!X107</f>
        <v>0</v>
      </c>
      <c r="U84">
        <f>ROUND((Source!FY107/100)*((ROUND(Source!AF107*Source!I107, 2)+ROUND(Source!AE107*Source!I107, 2))), 2)</f>
        <v>0</v>
      </c>
      <c r="V84">
        <f>Source!Y107</f>
        <v>0</v>
      </c>
    </row>
    <row r="85" spans="1:26" ht="14.25" x14ac:dyDescent="0.2">
      <c r="A85" s="43"/>
      <c r="B85" s="43"/>
      <c r="C85" s="44"/>
      <c r="D85" s="45" t="s">
        <v>671</v>
      </c>
      <c r="E85" s="46"/>
      <c r="F85" s="47"/>
      <c r="G85" s="48">
        <f>Source!AL107</f>
        <v>19600</v>
      </c>
      <c r="H85" s="49" t="str">
        <f>Source!DD107</f>
        <v/>
      </c>
      <c r="I85" s="48">
        <f>ROUND(Source!AC107*Source!I107, 2)</f>
        <v>39200</v>
      </c>
      <c r="J85" s="49"/>
      <c r="K85" s="49">
        <f>IF(Source!BC107&lt;&gt; 0, Source!BC107, 1)</f>
        <v>1</v>
      </c>
      <c r="L85" s="48">
        <f>Source!P107</f>
        <v>39200</v>
      </c>
      <c r="M85" s="50"/>
    </row>
    <row r="86" spans="1:26" ht="15" x14ac:dyDescent="0.25">
      <c r="H86" s="87">
        <f>ROUND(Source!AC107*Source!I107, 2)+ROUND(Source!AF107*Source!I107, 2)+ROUND(Source!AD107*Source!I107, 2)</f>
        <v>39200</v>
      </c>
      <c r="I86" s="87"/>
      <c r="K86" s="87">
        <f>Source!O107</f>
        <v>39200</v>
      </c>
      <c r="L86" s="87"/>
      <c r="M86" s="38">
        <f>Source!U107</f>
        <v>0</v>
      </c>
      <c r="O86" s="37">
        <f>H86</f>
        <v>39200</v>
      </c>
      <c r="P86" s="37">
        <f>K86</f>
        <v>39200</v>
      </c>
      <c r="Q86" s="37">
        <f>M86</f>
        <v>0</v>
      </c>
      <c r="W86">
        <f>IF(Source!BI107&lt;=1,H86, 0)</f>
        <v>39200</v>
      </c>
      <c r="X86">
        <f>IF(Source!BI107=2,H86, 0)</f>
        <v>0</v>
      </c>
      <c r="Y86">
        <f>IF(Source!BI107=3,H86, 0)</f>
        <v>0</v>
      </c>
      <c r="Z86">
        <f>IF(Source!BI107=4,H86, 0)</f>
        <v>0</v>
      </c>
    </row>
    <row r="87" spans="1:26" ht="14.25" x14ac:dyDescent="0.2">
      <c r="A87" s="24">
        <v>12</v>
      </c>
      <c r="B87" s="24" t="str">
        <f>Source!E108</f>
        <v>76</v>
      </c>
      <c r="C87" s="25" t="str">
        <f>Source!F108</f>
        <v/>
      </c>
      <c r="D87" s="22" t="str">
        <f>Source!G108</f>
        <v>Монитор ACER  -V206HQLAB 19*</v>
      </c>
      <c r="E87" s="26" t="str">
        <f>Source!DW108</f>
        <v>ШТ</v>
      </c>
      <c r="F87" s="9">
        <f>Source!I108</f>
        <v>1</v>
      </c>
      <c r="G87" s="28">
        <f>IF(Source!AK108&lt;&gt; 0, Source!AK108,Source!AL108 + Source!AM108 + Source!AO108)</f>
        <v>9800</v>
      </c>
      <c r="H87" s="27"/>
      <c r="I87" s="28"/>
      <c r="J87" s="27" t="str">
        <f>Source!BO108</f>
        <v/>
      </c>
      <c r="K87" s="27"/>
      <c r="L87" s="28"/>
      <c r="M87" s="29"/>
      <c r="S87">
        <f>ROUND((Source!FX108/100)*((ROUND(Source!AF108*Source!I108, 2)+ROUND(Source!AE108*Source!I108, 2))), 2)</f>
        <v>0</v>
      </c>
      <c r="T87">
        <f>Source!X108</f>
        <v>0</v>
      </c>
      <c r="U87">
        <f>ROUND((Source!FY108/100)*((ROUND(Source!AF108*Source!I108, 2)+ROUND(Source!AE108*Source!I108, 2))), 2)</f>
        <v>0</v>
      </c>
      <c r="V87">
        <f>Source!Y108</f>
        <v>0</v>
      </c>
    </row>
    <row r="88" spans="1:26" ht="14.25" x14ac:dyDescent="0.2">
      <c r="A88" s="43"/>
      <c r="B88" s="43"/>
      <c r="C88" s="44"/>
      <c r="D88" s="45" t="s">
        <v>671</v>
      </c>
      <c r="E88" s="46"/>
      <c r="F88" s="47"/>
      <c r="G88" s="48">
        <f>Source!AL108</f>
        <v>9800</v>
      </c>
      <c r="H88" s="49" t="str">
        <f>Source!DD108</f>
        <v/>
      </c>
      <c r="I88" s="48">
        <f>ROUND(Source!AC108*Source!I108, 2)</f>
        <v>9800</v>
      </c>
      <c r="J88" s="49"/>
      <c r="K88" s="49">
        <f>IF(Source!BC108&lt;&gt; 0, Source!BC108, 1)</f>
        <v>1</v>
      </c>
      <c r="L88" s="48">
        <f>Source!P108</f>
        <v>9800</v>
      </c>
      <c r="M88" s="50"/>
    </row>
    <row r="89" spans="1:26" ht="15" x14ac:dyDescent="0.25">
      <c r="H89" s="87">
        <f>ROUND(Source!AC108*Source!I108, 2)+ROUND(Source!AF108*Source!I108, 2)+ROUND(Source!AD108*Source!I108, 2)</f>
        <v>9800</v>
      </c>
      <c r="I89" s="87"/>
      <c r="K89" s="87">
        <f>Source!O108</f>
        <v>9800</v>
      </c>
      <c r="L89" s="87"/>
      <c r="M89" s="38">
        <f>Source!U108</f>
        <v>0</v>
      </c>
      <c r="O89" s="37">
        <f>H89</f>
        <v>9800</v>
      </c>
      <c r="P89" s="37">
        <f>K89</f>
        <v>9800</v>
      </c>
      <c r="Q89" s="37">
        <f>M89</f>
        <v>0</v>
      </c>
      <c r="W89">
        <f>IF(Source!BI108&lt;=1,H89, 0)</f>
        <v>9800</v>
      </c>
      <c r="X89">
        <f>IF(Source!BI108=2,H89, 0)</f>
        <v>0</v>
      </c>
      <c r="Y89">
        <f>IF(Source!BI108=3,H89, 0)</f>
        <v>0</v>
      </c>
      <c r="Z89">
        <f>IF(Source!BI108=4,H89, 0)</f>
        <v>0</v>
      </c>
    </row>
    <row r="90" spans="1:26" ht="28.5" x14ac:dyDescent="0.2">
      <c r="A90" s="24">
        <v>13</v>
      </c>
      <c r="B90" s="24" t="str">
        <f>Source!E109</f>
        <v>77</v>
      </c>
      <c r="C90" s="25" t="str">
        <f>Source!F109</f>
        <v/>
      </c>
      <c r="D90" s="22" t="str">
        <f>Source!G109</f>
        <v>Усилитель видеосигнала ЕXTENDR РОЕ-05</v>
      </c>
      <c r="E90" s="26" t="str">
        <f>Source!DW109</f>
        <v>ШТ</v>
      </c>
      <c r="F90" s="9">
        <f>Source!I109</f>
        <v>4</v>
      </c>
      <c r="G90" s="28">
        <f>IF(Source!AK109&lt;&gt; 0, Source!AK109,Source!AL109 + Source!AM109 + Source!AO109)</f>
        <v>6240</v>
      </c>
      <c r="H90" s="27"/>
      <c r="I90" s="28"/>
      <c r="J90" s="27" t="str">
        <f>Source!BO109</f>
        <v/>
      </c>
      <c r="K90" s="27"/>
      <c r="L90" s="28"/>
      <c r="M90" s="29"/>
      <c r="S90">
        <f>ROUND((Source!FX109/100)*((ROUND(Source!AF109*Source!I109, 2)+ROUND(Source!AE109*Source!I109, 2))), 2)</f>
        <v>0</v>
      </c>
      <c r="T90">
        <f>Source!X109</f>
        <v>0</v>
      </c>
      <c r="U90">
        <f>ROUND((Source!FY109/100)*((ROUND(Source!AF109*Source!I109, 2)+ROUND(Source!AE109*Source!I109, 2))), 2)</f>
        <v>0</v>
      </c>
      <c r="V90">
        <f>Source!Y109</f>
        <v>0</v>
      </c>
    </row>
    <row r="91" spans="1:26" ht="14.25" x14ac:dyDescent="0.2">
      <c r="A91" s="43"/>
      <c r="B91" s="43"/>
      <c r="C91" s="44"/>
      <c r="D91" s="45" t="s">
        <v>671</v>
      </c>
      <c r="E91" s="46"/>
      <c r="F91" s="47"/>
      <c r="G91" s="48">
        <f>Source!AL109</f>
        <v>6240</v>
      </c>
      <c r="H91" s="49" t="str">
        <f>Source!DD109</f>
        <v/>
      </c>
      <c r="I91" s="48">
        <f>ROUND(Source!AC109*Source!I109, 2)</f>
        <v>24960</v>
      </c>
      <c r="J91" s="49"/>
      <c r="K91" s="49">
        <f>IF(Source!BC109&lt;&gt; 0, Source!BC109, 1)</f>
        <v>1</v>
      </c>
      <c r="L91" s="48">
        <f>Source!P109</f>
        <v>24960</v>
      </c>
      <c r="M91" s="50"/>
    </row>
    <row r="92" spans="1:26" ht="15" x14ac:dyDescent="0.25">
      <c r="H92" s="87">
        <f>ROUND(Source!AC109*Source!I109, 2)+ROUND(Source!AF109*Source!I109, 2)+ROUND(Source!AD109*Source!I109, 2)</f>
        <v>24960</v>
      </c>
      <c r="I92" s="87"/>
      <c r="K92" s="87">
        <f>Source!O109</f>
        <v>24960</v>
      </c>
      <c r="L92" s="87"/>
      <c r="M92" s="38">
        <f>Source!U109</f>
        <v>0</v>
      </c>
      <c r="O92" s="37">
        <f>H92</f>
        <v>24960</v>
      </c>
      <c r="P92" s="37">
        <f>K92</f>
        <v>24960</v>
      </c>
      <c r="Q92" s="37">
        <f>M92</f>
        <v>0</v>
      </c>
      <c r="W92">
        <f>IF(Source!BI109&lt;=1,H92, 0)</f>
        <v>24960</v>
      </c>
      <c r="X92">
        <f>IF(Source!BI109=2,H92, 0)</f>
        <v>0</v>
      </c>
      <c r="Y92">
        <f>IF(Source!BI109=3,H92, 0)</f>
        <v>0</v>
      </c>
      <c r="Z92">
        <f>IF(Source!BI109=4,H92, 0)</f>
        <v>0</v>
      </c>
    </row>
    <row r="93" spans="1:26" ht="42.75" x14ac:dyDescent="0.2">
      <c r="A93" s="24">
        <v>14</v>
      </c>
      <c r="B93" s="24" t="str">
        <f>Source!E110</f>
        <v>78</v>
      </c>
      <c r="C93" s="25" t="str">
        <f>Source!F110</f>
        <v>м10-08-003-6</v>
      </c>
      <c r="D93" s="22" t="str">
        <f>Source!G110</f>
        <v>Устройство оптико-(фото)электрическое, блок питания и контроля</v>
      </c>
      <c r="E93" s="26" t="str">
        <f>Source!DW110</f>
        <v>1  ШТ.</v>
      </c>
      <c r="F93" s="9">
        <f>Source!I110</f>
        <v>1</v>
      </c>
      <c r="G93" s="28">
        <f>IF(Source!AK110&lt;&gt; 0, Source!AK110,Source!AL110 + Source!AM110 + Source!AO110)</f>
        <v>63.38</v>
      </c>
      <c r="H93" s="27"/>
      <c r="I93" s="28"/>
      <c r="J93" s="27" t="str">
        <f>Source!BO110</f>
        <v>м10-08-003-6</v>
      </c>
      <c r="K93" s="27"/>
      <c r="L93" s="28"/>
      <c r="M93" s="29"/>
      <c r="S93">
        <f>ROUND((Source!FX110/100)*((ROUND(Source!AF110*Source!I110, 2)+ROUND(Source!AE110*Source!I110, 2))), 2)</f>
        <v>44.61</v>
      </c>
      <c r="T93">
        <f>Source!X110</f>
        <v>1664.33</v>
      </c>
      <c r="U93">
        <f>ROUND((Source!FY110/100)*((ROUND(Source!AF110*Source!I110, 2)+ROUND(Source!AE110*Source!I110, 2))), 2)</f>
        <v>33.46</v>
      </c>
      <c r="V93">
        <f>Source!Y110</f>
        <v>1248.25</v>
      </c>
    </row>
    <row r="94" spans="1:26" ht="14.25" x14ac:dyDescent="0.2">
      <c r="A94" s="24"/>
      <c r="B94" s="24"/>
      <c r="C94" s="25"/>
      <c r="D94" s="22" t="s">
        <v>663</v>
      </c>
      <c r="E94" s="26"/>
      <c r="F94" s="9"/>
      <c r="G94" s="28">
        <f>Source!AO110</f>
        <v>55.76</v>
      </c>
      <c r="H94" s="27" t="str">
        <f>Source!DG110</f>
        <v/>
      </c>
      <c r="I94" s="28">
        <f>ROUND(Source!AF110*Source!I110, 2)</f>
        <v>55.76</v>
      </c>
      <c r="J94" s="27"/>
      <c r="K94" s="27">
        <f>IF(Source!BA110&lt;&gt; 0, Source!BA110, 1)</f>
        <v>37.31</v>
      </c>
      <c r="L94" s="28">
        <f>Source!S110</f>
        <v>2080.41</v>
      </c>
      <c r="M94" s="29"/>
      <c r="R94">
        <f>I94</f>
        <v>55.76</v>
      </c>
    </row>
    <row r="95" spans="1:26" ht="14.25" x14ac:dyDescent="0.2">
      <c r="A95" s="24"/>
      <c r="B95" s="24"/>
      <c r="C95" s="25"/>
      <c r="D95" s="22" t="s">
        <v>302</v>
      </c>
      <c r="E95" s="26"/>
      <c r="F95" s="9"/>
      <c r="G95" s="28">
        <f>Source!AM110</f>
        <v>0.37</v>
      </c>
      <c r="H95" s="27" t="str">
        <f>Source!DE110</f>
        <v/>
      </c>
      <c r="I95" s="28">
        <f>ROUND(Source!AD110*Source!I110, 2)</f>
        <v>0.37</v>
      </c>
      <c r="J95" s="27"/>
      <c r="K95" s="27">
        <f>IF(Source!BB110&lt;&gt; 0, Source!BB110, 1)</f>
        <v>5.76</v>
      </c>
      <c r="L95" s="28">
        <f>Source!Q110</f>
        <v>2.13</v>
      </c>
      <c r="M95" s="29"/>
    </row>
    <row r="96" spans="1:26" ht="14.25" x14ac:dyDescent="0.2">
      <c r="A96" s="24"/>
      <c r="B96" s="24"/>
      <c r="C96" s="25"/>
      <c r="D96" s="22" t="s">
        <v>664</v>
      </c>
      <c r="E96" s="26" t="s">
        <v>665</v>
      </c>
      <c r="F96" s="9">
        <f>Source!BZ110</f>
        <v>80</v>
      </c>
      <c r="G96" s="30"/>
      <c r="H96" s="27"/>
      <c r="I96" s="28">
        <f>SUM(S93:S104)</f>
        <v>44.61</v>
      </c>
      <c r="J96" s="31"/>
      <c r="K96" s="22">
        <f>Source!AT110</f>
        <v>80</v>
      </c>
      <c r="L96" s="28">
        <f>SUM(T93:T104)</f>
        <v>1664.33</v>
      </c>
      <c r="M96" s="29"/>
    </row>
    <row r="97" spans="1:26" ht="14.25" x14ac:dyDescent="0.2">
      <c r="A97" s="24"/>
      <c r="B97" s="24"/>
      <c r="C97" s="25"/>
      <c r="D97" s="22" t="s">
        <v>666</v>
      </c>
      <c r="E97" s="26" t="s">
        <v>665</v>
      </c>
      <c r="F97" s="9">
        <f>Source!CA110</f>
        <v>60</v>
      </c>
      <c r="G97" s="30"/>
      <c r="H97" s="27"/>
      <c r="I97" s="28">
        <f>SUM(U93:U104)</f>
        <v>33.46</v>
      </c>
      <c r="J97" s="31"/>
      <c r="K97" s="22">
        <f>Source!AU110</f>
        <v>60</v>
      </c>
      <c r="L97" s="28">
        <f>SUM(V93:V104)</f>
        <v>1248.25</v>
      </c>
      <c r="M97" s="29"/>
    </row>
    <row r="98" spans="1:26" ht="14.25" x14ac:dyDescent="0.2">
      <c r="A98" s="24"/>
      <c r="B98" s="24"/>
      <c r="C98" s="25"/>
      <c r="D98" s="22" t="s">
        <v>667</v>
      </c>
      <c r="E98" s="26" t="s">
        <v>668</v>
      </c>
      <c r="F98" s="9">
        <f>Source!AQ110</f>
        <v>5.76</v>
      </c>
      <c r="G98" s="28"/>
      <c r="H98" s="27" t="str">
        <f>Source!DI110</f>
        <v/>
      </c>
      <c r="I98" s="28"/>
      <c r="J98" s="27"/>
      <c r="K98" s="27"/>
      <c r="L98" s="28"/>
      <c r="M98" s="32">
        <f>Source!U110</f>
        <v>5.76</v>
      </c>
    </row>
    <row r="99" spans="1:26" ht="14.25" x14ac:dyDescent="0.2">
      <c r="A99" s="71" t="s">
        <v>669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</row>
    <row r="100" spans="1:26" ht="14.25" x14ac:dyDescent="0.2">
      <c r="A100" s="33"/>
      <c r="B100" s="33"/>
      <c r="C100" s="33" t="str">
        <f>SmtRes!I171</f>
        <v>101-1963</v>
      </c>
      <c r="D100" s="33" t="str">
        <f>SmtRes!K171</f>
        <v>Канифоль сосновая</v>
      </c>
      <c r="E100" s="35" t="str">
        <f>SmtRes!P171</f>
        <v>кг</v>
      </c>
      <c r="F100" s="34">
        <f>SmtRes!Y171*Source!I110</f>
        <v>0</v>
      </c>
      <c r="G100" s="36">
        <f>SmtRes!AE171</f>
        <v>28.4</v>
      </c>
      <c r="H100" s="35"/>
      <c r="I100" s="36">
        <f>SmtRes!AE171*SmtRes!Y171*Source!I110</f>
        <v>0</v>
      </c>
      <c r="J100" s="35"/>
      <c r="K100" s="35"/>
      <c r="L100" s="36">
        <f>SmtRes!AA171*SmtRes!Y171*Source!I110</f>
        <v>0</v>
      </c>
      <c r="M100" s="36"/>
    </row>
    <row r="101" spans="1:26" ht="14.25" x14ac:dyDescent="0.2">
      <c r="A101" s="33"/>
      <c r="B101" s="33"/>
      <c r="C101" s="33" t="str">
        <f>SmtRes!I172</f>
        <v>101-2206</v>
      </c>
      <c r="D101" s="33" t="str">
        <f>SmtRes!K172</f>
        <v>Дюбели пластмассовые с шурупами 12х70 мм</v>
      </c>
      <c r="E101" s="35" t="str">
        <f>SmtRes!P172</f>
        <v>10 шт.</v>
      </c>
      <c r="F101" s="34">
        <f>SmtRes!Y172*Source!I110</f>
        <v>0</v>
      </c>
      <c r="G101" s="36">
        <f>SmtRes!AE172</f>
        <v>8.4700000000000006</v>
      </c>
      <c r="H101" s="35"/>
      <c r="I101" s="36">
        <f>SmtRes!AE172*SmtRes!Y172*Source!I110</f>
        <v>0</v>
      </c>
      <c r="J101" s="35"/>
      <c r="K101" s="35"/>
      <c r="L101" s="36">
        <f>SmtRes!AA172*SmtRes!Y172*Source!I110</f>
        <v>0</v>
      </c>
      <c r="M101" s="36"/>
    </row>
    <row r="102" spans="1:26" ht="14.25" x14ac:dyDescent="0.2">
      <c r="A102" s="33"/>
      <c r="B102" s="33"/>
      <c r="C102" s="33" t="str">
        <f>SmtRes!I173</f>
        <v>405-0219</v>
      </c>
      <c r="D102" s="33" t="str">
        <f>SmtRes!K173</f>
        <v>Гипсовые вяжущие, марка Г3</v>
      </c>
      <c r="E102" s="35" t="str">
        <f>SmtRes!P173</f>
        <v>т</v>
      </c>
      <c r="F102" s="34">
        <f>SmtRes!Y173*Source!I110</f>
        <v>0</v>
      </c>
      <c r="G102" s="36">
        <f>SmtRes!AE173</f>
        <v>729.98</v>
      </c>
      <c r="H102" s="35"/>
      <c r="I102" s="36">
        <f>SmtRes!AE173*SmtRes!Y173*Source!I110</f>
        <v>0</v>
      </c>
      <c r="J102" s="35"/>
      <c r="K102" s="35"/>
      <c r="L102" s="36">
        <f>SmtRes!AA173*SmtRes!Y173*Source!I110</f>
        <v>0</v>
      </c>
      <c r="M102" s="36"/>
    </row>
    <row r="103" spans="1:26" ht="14.25" x14ac:dyDescent="0.2">
      <c r="A103" s="33"/>
      <c r="B103" s="33"/>
      <c r="C103" s="33" t="str">
        <f>SmtRes!I174</f>
        <v>506-1361</v>
      </c>
      <c r="D103" s="33" t="str">
        <f>SmtRes!K174</f>
        <v>Припои оловянно-свинцовые бессурьмянистые марки ПОС40</v>
      </c>
      <c r="E103" s="35" t="str">
        <f>SmtRes!P174</f>
        <v>кг</v>
      </c>
      <c r="F103" s="34">
        <f>SmtRes!Y174*Source!I110</f>
        <v>0</v>
      </c>
      <c r="G103" s="36">
        <f>SmtRes!AE174</f>
        <v>69.03</v>
      </c>
      <c r="H103" s="35"/>
      <c r="I103" s="36">
        <f>SmtRes!AE174*SmtRes!Y174*Source!I110</f>
        <v>0</v>
      </c>
      <c r="J103" s="35"/>
      <c r="K103" s="35"/>
      <c r="L103" s="36">
        <f>SmtRes!AA174*SmtRes!Y174*Source!I110</f>
        <v>0</v>
      </c>
      <c r="M103" s="36"/>
    </row>
    <row r="104" spans="1:26" ht="14.25" x14ac:dyDescent="0.2">
      <c r="A104" s="39"/>
      <c r="B104" s="39"/>
      <c r="C104" s="39" t="str">
        <f>SmtRes!I175</f>
        <v>999-9950</v>
      </c>
      <c r="D104" s="39" t="str">
        <f>SmtRes!K175</f>
        <v>Вспомогательные ненормируемые материалы (2% от ОЗП)</v>
      </c>
      <c r="E104" s="40" t="str">
        <f>SmtRes!P175</f>
        <v>РУБ</v>
      </c>
      <c r="F104" s="41">
        <f>SmtRes!Y175*Source!I110</f>
        <v>0</v>
      </c>
      <c r="G104" s="42">
        <f>SmtRes!AE175</f>
        <v>1</v>
      </c>
      <c r="H104" s="40"/>
      <c r="I104" s="42">
        <f>SmtRes!AE175*SmtRes!Y175*Source!I110</f>
        <v>0</v>
      </c>
      <c r="J104" s="40"/>
      <c r="K104" s="40"/>
      <c r="L104" s="42">
        <f>SmtRes!AA175*SmtRes!Y175*Source!I110</f>
        <v>0</v>
      </c>
      <c r="M104" s="42"/>
    </row>
    <row r="105" spans="1:26" ht="15" x14ac:dyDescent="0.25">
      <c r="H105" s="87">
        <f>ROUND(Source!AC110*Source!I110, 2)+ROUND(Source!AF110*Source!I110, 2)+ROUND(Source!AD110*Source!I110, 2)+SUM(I96:I97)</f>
        <v>134.19999999999999</v>
      </c>
      <c r="I105" s="87"/>
      <c r="K105" s="87">
        <f>Source!O110+SUM(L96:L97)</f>
        <v>4995.12</v>
      </c>
      <c r="L105" s="87"/>
      <c r="M105" s="38">
        <f>Source!U110</f>
        <v>5.76</v>
      </c>
      <c r="O105" s="37">
        <f>H105</f>
        <v>134.19999999999999</v>
      </c>
      <c r="P105" s="37">
        <f>K105</f>
        <v>4995.12</v>
      </c>
      <c r="Q105" s="37">
        <f>M105</f>
        <v>5.76</v>
      </c>
      <c r="W105">
        <f>IF(Source!BI110&lt;=1,H105, 0)</f>
        <v>0</v>
      </c>
      <c r="X105">
        <f>IF(Source!BI110=2,H105, 0)</f>
        <v>134.19999999999999</v>
      </c>
      <c r="Y105">
        <f>IF(Source!BI110=3,H105, 0)</f>
        <v>0</v>
      </c>
      <c r="Z105">
        <f>IF(Source!BI110=4,H105, 0)</f>
        <v>0</v>
      </c>
    </row>
    <row r="106" spans="1:26" ht="28.5" x14ac:dyDescent="0.2">
      <c r="A106" s="24">
        <v>15</v>
      </c>
      <c r="B106" s="24" t="str">
        <f>Source!E111</f>
        <v>79</v>
      </c>
      <c r="C106" s="25" t="str">
        <f>Source!F111</f>
        <v/>
      </c>
      <c r="D106" s="22" t="str">
        <f>Source!G111</f>
        <v>Источник бесперебойного питания ИБПEXEGATE ServerRM EX293850RUS</v>
      </c>
      <c r="E106" s="26" t="str">
        <f>Source!DW111</f>
        <v>ШТ</v>
      </c>
      <c r="F106" s="9">
        <f>Source!I111</f>
        <v>1</v>
      </c>
      <c r="G106" s="28">
        <f>IF(Source!AK111&lt;&gt; 0, Source!AK111,Source!AL111 + Source!AM111 + Source!AO111)</f>
        <v>14780</v>
      </c>
      <c r="H106" s="27"/>
      <c r="I106" s="28"/>
      <c r="J106" s="27" t="str">
        <f>Source!BO111</f>
        <v/>
      </c>
      <c r="K106" s="27"/>
      <c r="L106" s="28"/>
      <c r="M106" s="29"/>
      <c r="S106">
        <f>ROUND((Source!FX111/100)*((ROUND(Source!AF111*Source!I111, 2)+ROUND(Source!AE111*Source!I111, 2))), 2)</f>
        <v>0</v>
      </c>
      <c r="T106">
        <f>Source!X111</f>
        <v>0</v>
      </c>
      <c r="U106">
        <f>ROUND((Source!FY111/100)*((ROUND(Source!AF111*Source!I111, 2)+ROUND(Source!AE111*Source!I111, 2))), 2)</f>
        <v>0</v>
      </c>
      <c r="V106">
        <f>Source!Y111</f>
        <v>0</v>
      </c>
    </row>
    <row r="107" spans="1:26" ht="14.25" x14ac:dyDescent="0.2">
      <c r="A107" s="43"/>
      <c r="B107" s="43"/>
      <c r="C107" s="44"/>
      <c r="D107" s="45" t="s">
        <v>671</v>
      </c>
      <c r="E107" s="46"/>
      <c r="F107" s="47"/>
      <c r="G107" s="48">
        <f>Source!AL111</f>
        <v>14780</v>
      </c>
      <c r="H107" s="49" t="str">
        <f>Source!DD111</f>
        <v/>
      </c>
      <c r="I107" s="48">
        <f>ROUND(Source!AC111*Source!I111, 2)</f>
        <v>14780</v>
      </c>
      <c r="J107" s="49"/>
      <c r="K107" s="49">
        <f>IF(Source!BC111&lt;&gt; 0, Source!BC111, 1)</f>
        <v>1</v>
      </c>
      <c r="L107" s="48">
        <f>Source!P111</f>
        <v>14780</v>
      </c>
      <c r="M107" s="50"/>
    </row>
    <row r="108" spans="1:26" ht="15" x14ac:dyDescent="0.25">
      <c r="H108" s="87">
        <f>ROUND(Source!AC111*Source!I111, 2)+ROUND(Source!AF111*Source!I111, 2)+ROUND(Source!AD111*Source!I111, 2)</f>
        <v>14780</v>
      </c>
      <c r="I108" s="87"/>
      <c r="K108" s="87">
        <f>Source!O111</f>
        <v>14780</v>
      </c>
      <c r="L108" s="87"/>
      <c r="M108" s="38">
        <f>Source!U111</f>
        <v>0</v>
      </c>
      <c r="O108" s="37">
        <f>H108</f>
        <v>14780</v>
      </c>
      <c r="P108" s="37">
        <f>K108</f>
        <v>14780</v>
      </c>
      <c r="Q108" s="37">
        <f>M108</f>
        <v>0</v>
      </c>
      <c r="W108">
        <f>IF(Source!BI111&lt;=1,H108, 0)</f>
        <v>14780</v>
      </c>
      <c r="X108">
        <f>IF(Source!BI111=2,H108, 0)</f>
        <v>0</v>
      </c>
      <c r="Y108">
        <f>IF(Source!BI111=3,H108, 0)</f>
        <v>0</v>
      </c>
      <c r="Z108">
        <f>IF(Source!BI111=4,H108, 0)</f>
        <v>0</v>
      </c>
    </row>
    <row r="109" spans="1:26" ht="28.5" x14ac:dyDescent="0.2">
      <c r="A109" s="24">
        <v>16</v>
      </c>
      <c r="B109" s="24" t="str">
        <f>Source!E113</f>
        <v>81</v>
      </c>
      <c r="C109" s="25" t="str">
        <f>Source!F113</f>
        <v>м08-02-399-1</v>
      </c>
      <c r="D109" s="22" t="str">
        <f>Source!G113</f>
        <v>Провод в коробах, сечением до 6 мм2</v>
      </c>
      <c r="E109" s="26" t="str">
        <f>Source!DW113</f>
        <v>100 м</v>
      </c>
      <c r="F109" s="9">
        <f>Source!I113</f>
        <v>7.4</v>
      </c>
      <c r="G109" s="28">
        <f>IF(Source!AK113&lt;&gt; 0, Source!AK113,Source!AL113 + Source!AM113 + Source!AO113)</f>
        <v>40.090000000000003</v>
      </c>
      <c r="H109" s="27"/>
      <c r="I109" s="28"/>
      <c r="J109" s="27" t="str">
        <f>Source!BO113</f>
        <v>м08-02-399-1</v>
      </c>
      <c r="K109" s="27"/>
      <c r="L109" s="28"/>
      <c r="M109" s="29"/>
      <c r="S109">
        <f>ROUND((Source!FX113/100)*((ROUND(Source!AF113*Source!I113, 2)+ROUND(Source!AE113*Source!I113, 2))), 2)</f>
        <v>175.12</v>
      </c>
      <c r="T109">
        <f>Source!X113</f>
        <v>6533.63</v>
      </c>
      <c r="U109">
        <f>ROUND((Source!FY113/100)*((ROUND(Source!AF113*Source!I113, 2)+ROUND(Source!AE113*Source!I113, 2))), 2)</f>
        <v>119.82</v>
      </c>
      <c r="V109">
        <f>Source!Y113</f>
        <v>4470.38</v>
      </c>
    </row>
    <row r="110" spans="1:26" x14ac:dyDescent="0.2">
      <c r="D110" s="51" t="str">
        <f>"Объем: "&amp;Source!I113&amp;"=740/"&amp;"100"</f>
        <v>Объем: 7,4=740/100</v>
      </c>
    </row>
    <row r="111" spans="1:26" ht="14.25" x14ac:dyDescent="0.2">
      <c r="A111" s="24"/>
      <c r="B111" s="24"/>
      <c r="C111" s="25"/>
      <c r="D111" s="22" t="s">
        <v>663</v>
      </c>
      <c r="E111" s="26"/>
      <c r="F111" s="9"/>
      <c r="G111" s="28">
        <f>Source!AO113</f>
        <v>24.79</v>
      </c>
      <c r="H111" s="27" t="str">
        <f>Source!DG113</f>
        <v/>
      </c>
      <c r="I111" s="28">
        <f>ROUND(Source!AF113*Source!I113, 2)</f>
        <v>183.45</v>
      </c>
      <c r="J111" s="27"/>
      <c r="K111" s="27">
        <f>IF(Source!BA113&lt;&gt; 0, Source!BA113, 1)</f>
        <v>37.31</v>
      </c>
      <c r="L111" s="28">
        <f>Source!S113</f>
        <v>6844.37</v>
      </c>
      <c r="M111" s="29"/>
      <c r="R111">
        <f>I111</f>
        <v>183.45</v>
      </c>
    </row>
    <row r="112" spans="1:26" ht="14.25" x14ac:dyDescent="0.2">
      <c r="A112" s="24"/>
      <c r="B112" s="24"/>
      <c r="C112" s="25"/>
      <c r="D112" s="22" t="s">
        <v>302</v>
      </c>
      <c r="E112" s="26"/>
      <c r="F112" s="9"/>
      <c r="G112" s="28">
        <f>Source!AM113</f>
        <v>2.2999999999999998</v>
      </c>
      <c r="H112" s="27" t="str">
        <f>Source!DE113</f>
        <v/>
      </c>
      <c r="I112" s="28">
        <f>ROUND(Source!AD113*Source!I113, 2)</f>
        <v>17.02</v>
      </c>
      <c r="J112" s="27"/>
      <c r="K112" s="27">
        <f>IF(Source!BB113&lt;&gt; 0, Source!BB113, 1)</f>
        <v>12.64</v>
      </c>
      <c r="L112" s="28">
        <f>Source!Q113</f>
        <v>215.13</v>
      </c>
      <c r="M112" s="29"/>
    </row>
    <row r="113" spans="1:26" ht="14.25" x14ac:dyDescent="0.2">
      <c r="A113" s="24"/>
      <c r="B113" s="24"/>
      <c r="C113" s="25"/>
      <c r="D113" s="22" t="s">
        <v>670</v>
      </c>
      <c r="E113" s="26"/>
      <c r="F113" s="9"/>
      <c r="G113" s="28">
        <f>Source!AN113</f>
        <v>0.12</v>
      </c>
      <c r="H113" s="27" t="str">
        <f>Source!DF113</f>
        <v/>
      </c>
      <c r="I113" s="28">
        <f>ROUND(Source!AE113*Source!I113, 2)</f>
        <v>0.89</v>
      </c>
      <c r="J113" s="27"/>
      <c r="K113" s="27">
        <f>IF(Source!BS113&lt;&gt; 0, Source!BS113, 1)</f>
        <v>37.31</v>
      </c>
      <c r="L113" s="28">
        <f>Source!R113</f>
        <v>33.130000000000003</v>
      </c>
      <c r="M113" s="29"/>
      <c r="R113">
        <f>I113</f>
        <v>0.89</v>
      </c>
    </row>
    <row r="114" spans="1:26" ht="14.25" x14ac:dyDescent="0.2">
      <c r="A114" s="24"/>
      <c r="B114" s="24"/>
      <c r="C114" s="25"/>
      <c r="D114" s="22" t="s">
        <v>664</v>
      </c>
      <c r="E114" s="26" t="s">
        <v>665</v>
      </c>
      <c r="F114" s="9">
        <f>Source!BZ113</f>
        <v>95</v>
      </c>
      <c r="G114" s="30"/>
      <c r="H114" s="27"/>
      <c r="I114" s="28">
        <f>SUM(S109:S121)</f>
        <v>175.12</v>
      </c>
      <c r="J114" s="31"/>
      <c r="K114" s="22">
        <f>Source!AT113</f>
        <v>95</v>
      </c>
      <c r="L114" s="28">
        <f>SUM(T109:T121)</f>
        <v>6533.63</v>
      </c>
      <c r="M114" s="29"/>
    </row>
    <row r="115" spans="1:26" ht="14.25" x14ac:dyDescent="0.2">
      <c r="A115" s="24"/>
      <c r="B115" s="24"/>
      <c r="C115" s="25"/>
      <c r="D115" s="22" t="s">
        <v>666</v>
      </c>
      <c r="E115" s="26" t="s">
        <v>665</v>
      </c>
      <c r="F115" s="9">
        <f>Source!CA113</f>
        <v>65</v>
      </c>
      <c r="G115" s="30"/>
      <c r="H115" s="27"/>
      <c r="I115" s="28">
        <f>SUM(U109:U121)</f>
        <v>119.82</v>
      </c>
      <c r="J115" s="31"/>
      <c r="K115" s="22">
        <f>Source!AU113</f>
        <v>65</v>
      </c>
      <c r="L115" s="28">
        <f>SUM(V109:V121)</f>
        <v>4470.38</v>
      </c>
      <c r="M115" s="29"/>
    </row>
    <row r="116" spans="1:26" ht="14.25" x14ac:dyDescent="0.2">
      <c r="A116" s="24"/>
      <c r="B116" s="24"/>
      <c r="C116" s="25"/>
      <c r="D116" s="22" t="s">
        <v>667</v>
      </c>
      <c r="E116" s="26" t="s">
        <v>668</v>
      </c>
      <c r="F116" s="9">
        <f>Source!AQ113</f>
        <v>2.82</v>
      </c>
      <c r="G116" s="28"/>
      <c r="H116" s="27" t="str">
        <f>Source!DI113</f>
        <v/>
      </c>
      <c r="I116" s="28"/>
      <c r="J116" s="27"/>
      <c r="K116" s="27"/>
      <c r="L116" s="28"/>
      <c r="M116" s="32">
        <f>Source!U113</f>
        <v>20.867999999999999</v>
      </c>
    </row>
    <row r="117" spans="1:26" ht="14.25" x14ac:dyDescent="0.2">
      <c r="A117" s="71" t="s">
        <v>669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</row>
    <row r="118" spans="1:26" ht="14.25" x14ac:dyDescent="0.2">
      <c r="A118" s="33"/>
      <c r="B118" s="33"/>
      <c r="C118" s="33" t="str">
        <f>SmtRes!I180</f>
        <v>101-2143</v>
      </c>
      <c r="D118" s="33" t="str">
        <f>SmtRes!K180</f>
        <v>Краска</v>
      </c>
      <c r="E118" s="35" t="str">
        <f>SmtRes!P180</f>
        <v>кг</v>
      </c>
      <c r="F118" s="34">
        <f>SmtRes!Y180*Source!I113</f>
        <v>0</v>
      </c>
      <c r="G118" s="36">
        <f>SmtRes!AE180</f>
        <v>29.04</v>
      </c>
      <c r="H118" s="35"/>
      <c r="I118" s="36">
        <f>SmtRes!AE180*SmtRes!Y180*Source!I113</f>
        <v>0</v>
      </c>
      <c r="J118" s="35"/>
      <c r="K118" s="35"/>
      <c r="L118" s="36">
        <f>SmtRes!AA180*SmtRes!Y180*Source!I113</f>
        <v>0</v>
      </c>
      <c r="M118" s="36"/>
    </row>
    <row r="119" spans="1:26" ht="14.25" x14ac:dyDescent="0.2">
      <c r="A119" s="33"/>
      <c r="B119" s="33"/>
      <c r="C119" s="33" t="str">
        <f>SmtRes!I181</f>
        <v>101-2478</v>
      </c>
      <c r="D119" s="33" t="str">
        <f>SmtRes!K181</f>
        <v>Лента К226</v>
      </c>
      <c r="E119" s="35" t="str">
        <f>SmtRes!P181</f>
        <v>100 м</v>
      </c>
      <c r="F119" s="34">
        <f>SmtRes!Y181*Source!I113</f>
        <v>0</v>
      </c>
      <c r="G119" s="36">
        <f>SmtRes!AE181</f>
        <v>121.8</v>
      </c>
      <c r="H119" s="35"/>
      <c r="I119" s="36">
        <f>SmtRes!AE181*SmtRes!Y181*Source!I113</f>
        <v>0</v>
      </c>
      <c r="J119" s="35"/>
      <c r="K119" s="35"/>
      <c r="L119" s="36">
        <f>SmtRes!AA181*SmtRes!Y181*Source!I113</f>
        <v>0</v>
      </c>
      <c r="M119" s="36"/>
    </row>
    <row r="120" spans="1:26" ht="14.25" x14ac:dyDescent="0.2">
      <c r="A120" s="33"/>
      <c r="B120" s="33"/>
      <c r="C120" s="33" t="str">
        <f>SmtRes!I182</f>
        <v>101-2499</v>
      </c>
      <c r="D120" s="33" t="str">
        <f>SmtRes!K182</f>
        <v>Лента изоляционная прорезиненная односторонняя ширина 20 мм, толщина 0,25-0,35 мм</v>
      </c>
      <c r="E120" s="35" t="str">
        <f>SmtRes!P182</f>
        <v>кг</v>
      </c>
      <c r="F120" s="34">
        <f>SmtRes!Y182*Source!I113</f>
        <v>0</v>
      </c>
      <c r="G120" s="36">
        <f>SmtRes!AE182</f>
        <v>31</v>
      </c>
      <c r="H120" s="35"/>
      <c r="I120" s="36">
        <f>SmtRes!AE182*SmtRes!Y182*Source!I113</f>
        <v>0</v>
      </c>
      <c r="J120" s="35"/>
      <c r="K120" s="35"/>
      <c r="L120" s="36">
        <f>SmtRes!AA182*SmtRes!Y182*Source!I113</f>
        <v>0</v>
      </c>
      <c r="M120" s="36"/>
    </row>
    <row r="121" spans="1:26" ht="14.25" x14ac:dyDescent="0.2">
      <c r="A121" s="39"/>
      <c r="B121" s="39"/>
      <c r="C121" s="39" t="str">
        <f>SmtRes!I183</f>
        <v>999-9950</v>
      </c>
      <c r="D121" s="39" t="str">
        <f>SmtRes!K183</f>
        <v>Вспомогательные ненормируемые материалы (2% от ОЗП)</v>
      </c>
      <c r="E121" s="40" t="str">
        <f>SmtRes!P183</f>
        <v>РУБ</v>
      </c>
      <c r="F121" s="41">
        <f>SmtRes!Y183*Source!I113</f>
        <v>0</v>
      </c>
      <c r="G121" s="42">
        <f>SmtRes!AE183</f>
        <v>1</v>
      </c>
      <c r="H121" s="40"/>
      <c r="I121" s="42">
        <f>SmtRes!AE183*SmtRes!Y183*Source!I113</f>
        <v>0</v>
      </c>
      <c r="J121" s="40"/>
      <c r="K121" s="40"/>
      <c r="L121" s="42">
        <f>SmtRes!AA183*SmtRes!Y183*Source!I113</f>
        <v>0</v>
      </c>
      <c r="M121" s="42"/>
    </row>
    <row r="122" spans="1:26" ht="15" x14ac:dyDescent="0.25">
      <c r="H122" s="87">
        <f>ROUND(Source!AC113*Source!I113, 2)+ROUND(Source!AF113*Source!I113, 2)+ROUND(Source!AD113*Source!I113, 2)+SUM(I114:I115)</f>
        <v>495.40999999999997</v>
      </c>
      <c r="I122" s="87"/>
      <c r="K122" s="87">
        <f>Source!O113+SUM(L114:L115)</f>
        <v>18063.510000000002</v>
      </c>
      <c r="L122" s="87"/>
      <c r="M122" s="38">
        <f>Source!U113</f>
        <v>20.867999999999999</v>
      </c>
      <c r="O122" s="37">
        <f>H122</f>
        <v>495.40999999999997</v>
      </c>
      <c r="P122" s="37">
        <f>K122</f>
        <v>18063.510000000002</v>
      </c>
      <c r="Q122" s="37">
        <f>M122</f>
        <v>20.867999999999999</v>
      </c>
      <c r="W122">
        <f>IF(Source!BI113&lt;=1,H122, 0)</f>
        <v>0</v>
      </c>
      <c r="X122">
        <f>IF(Source!BI113=2,H122, 0)</f>
        <v>495.40999999999997</v>
      </c>
      <c r="Y122">
        <f>IF(Source!BI113=3,H122, 0)</f>
        <v>0</v>
      </c>
      <c r="Z122">
        <f>IF(Source!BI113=4,H122, 0)</f>
        <v>0</v>
      </c>
    </row>
    <row r="123" spans="1:26" ht="42.75" x14ac:dyDescent="0.2">
      <c r="A123" s="24">
        <v>17</v>
      </c>
      <c r="B123" s="24" t="str">
        <f>Source!E114</f>
        <v>82</v>
      </c>
      <c r="C123" s="25" t="str">
        <f>Source!F114</f>
        <v/>
      </c>
      <c r="D123" s="22" t="str">
        <f>Source!G114</f>
        <v>Кабель 4-х парный UTP Cat5E для внешней прокладки PARLan F/UTP  cat 5e 4x2x0.52 PVC/PE</v>
      </c>
      <c r="E123" s="26" t="str">
        <f>Source!DW114</f>
        <v>м</v>
      </c>
      <c r="F123" s="9">
        <f>Source!I114</f>
        <v>700</v>
      </c>
      <c r="G123" s="28">
        <f>IF(Source!AK114&lt;&gt; 0, Source!AK114,Source!AL114 + Source!AM114 + Source!AO114)</f>
        <v>52</v>
      </c>
      <c r="H123" s="27"/>
      <c r="I123" s="28"/>
      <c r="J123" s="27" t="str">
        <f>Source!BO114</f>
        <v/>
      </c>
      <c r="K123" s="27"/>
      <c r="L123" s="28"/>
      <c r="M123" s="29"/>
      <c r="S123">
        <f>ROUND((Source!FX114/100)*((ROUND(Source!AF114*Source!I114, 2)+ROUND(Source!AE114*Source!I114, 2))), 2)</f>
        <v>0</v>
      </c>
      <c r="T123">
        <f>Source!X114</f>
        <v>0</v>
      </c>
      <c r="U123">
        <f>ROUND((Source!FY114/100)*((ROUND(Source!AF114*Source!I114, 2)+ROUND(Source!AE114*Source!I114, 2))), 2)</f>
        <v>0</v>
      </c>
      <c r="V123">
        <f>Source!Y114</f>
        <v>0</v>
      </c>
    </row>
    <row r="124" spans="1:26" ht="14.25" x14ac:dyDescent="0.2">
      <c r="A124" s="43"/>
      <c r="B124" s="43"/>
      <c r="C124" s="44"/>
      <c r="D124" s="45" t="s">
        <v>671</v>
      </c>
      <c r="E124" s="46"/>
      <c r="F124" s="47"/>
      <c r="G124" s="48">
        <f>Source!AL114</f>
        <v>52</v>
      </c>
      <c r="H124" s="49" t="str">
        <f>Source!DD114</f>
        <v/>
      </c>
      <c r="I124" s="48">
        <f>ROUND(Source!AC114*Source!I114, 2)</f>
        <v>36400</v>
      </c>
      <c r="J124" s="49"/>
      <c r="K124" s="49">
        <f>IF(Source!BC114&lt;&gt; 0, Source!BC114, 1)</f>
        <v>1</v>
      </c>
      <c r="L124" s="48">
        <f>Source!P114</f>
        <v>36400</v>
      </c>
      <c r="M124" s="50"/>
    </row>
    <row r="125" spans="1:26" ht="15" x14ac:dyDescent="0.25">
      <c r="H125" s="87">
        <f>ROUND(Source!AC114*Source!I114, 2)+ROUND(Source!AF114*Source!I114, 2)+ROUND(Source!AD114*Source!I114, 2)</f>
        <v>36400</v>
      </c>
      <c r="I125" s="87"/>
      <c r="K125" s="87">
        <f>Source!O114</f>
        <v>36400</v>
      </c>
      <c r="L125" s="87"/>
      <c r="M125" s="38">
        <f>Source!U114</f>
        <v>0</v>
      </c>
      <c r="O125" s="37">
        <f>H125</f>
        <v>36400</v>
      </c>
      <c r="P125" s="37">
        <f>K125</f>
        <v>36400</v>
      </c>
      <c r="Q125" s="37">
        <f>M125</f>
        <v>0</v>
      </c>
      <c r="W125">
        <f>IF(Source!BI114&lt;=1,H125, 0)</f>
        <v>36400</v>
      </c>
      <c r="X125">
        <f>IF(Source!BI114=2,H125, 0)</f>
        <v>0</v>
      </c>
      <c r="Y125">
        <f>IF(Source!BI114=3,H125, 0)</f>
        <v>0</v>
      </c>
      <c r="Z125">
        <f>IF(Source!BI114=4,H125, 0)</f>
        <v>0</v>
      </c>
    </row>
    <row r="126" spans="1:26" ht="14.25" x14ac:dyDescent="0.2">
      <c r="A126" s="24">
        <v>18</v>
      </c>
      <c r="B126" s="24" t="str">
        <f>Source!E115</f>
        <v>83</v>
      </c>
      <c r="C126" s="25" t="str">
        <f>Source!F115</f>
        <v/>
      </c>
      <c r="D126" s="22" t="str">
        <f>Source!G115</f>
        <v>Кабель ВВГ нг FRLSLTx 3х1.5</v>
      </c>
      <c r="E126" s="26" t="str">
        <f>Source!DW115</f>
        <v>м</v>
      </c>
      <c r="F126" s="9">
        <f>Source!I115</f>
        <v>40</v>
      </c>
      <c r="G126" s="28">
        <f>IF(Source!AK115&lt;&gt; 0, Source!AK115,Source!AL115 + Source!AM115 + Source!AO115)</f>
        <v>160</v>
      </c>
      <c r="H126" s="27"/>
      <c r="I126" s="28"/>
      <c r="J126" s="27" t="str">
        <f>Source!BO115</f>
        <v/>
      </c>
      <c r="K126" s="27"/>
      <c r="L126" s="28"/>
      <c r="M126" s="29"/>
      <c r="S126">
        <f>ROUND((Source!FX115/100)*((ROUND(Source!AF115*Source!I115, 2)+ROUND(Source!AE115*Source!I115, 2))), 2)</f>
        <v>0</v>
      </c>
      <c r="T126">
        <f>Source!X115</f>
        <v>0</v>
      </c>
      <c r="U126">
        <f>ROUND((Source!FY115/100)*((ROUND(Source!AF115*Source!I115, 2)+ROUND(Source!AE115*Source!I115, 2))), 2)</f>
        <v>0</v>
      </c>
      <c r="V126">
        <f>Source!Y115</f>
        <v>0</v>
      </c>
    </row>
    <row r="127" spans="1:26" ht="14.25" x14ac:dyDescent="0.2">
      <c r="A127" s="43"/>
      <c r="B127" s="43"/>
      <c r="C127" s="44"/>
      <c r="D127" s="45" t="s">
        <v>671</v>
      </c>
      <c r="E127" s="46"/>
      <c r="F127" s="47"/>
      <c r="G127" s="48">
        <f>Source!AL115</f>
        <v>160</v>
      </c>
      <c r="H127" s="49" t="str">
        <f>Source!DD115</f>
        <v/>
      </c>
      <c r="I127" s="48">
        <f>ROUND(Source!AC115*Source!I115, 2)</f>
        <v>6400</v>
      </c>
      <c r="J127" s="49"/>
      <c r="K127" s="49">
        <f>IF(Source!BC115&lt;&gt; 0, Source!BC115, 1)</f>
        <v>1</v>
      </c>
      <c r="L127" s="48">
        <f>Source!P115</f>
        <v>6400</v>
      </c>
      <c r="M127" s="50"/>
    </row>
    <row r="128" spans="1:26" ht="15" x14ac:dyDescent="0.25">
      <c r="H128" s="87">
        <f>ROUND(Source!AC115*Source!I115, 2)+ROUND(Source!AF115*Source!I115, 2)+ROUND(Source!AD115*Source!I115, 2)</f>
        <v>6400</v>
      </c>
      <c r="I128" s="87"/>
      <c r="K128" s="87">
        <f>Source!O115</f>
        <v>6400</v>
      </c>
      <c r="L128" s="87"/>
      <c r="M128" s="38">
        <f>Source!U115</f>
        <v>0</v>
      </c>
      <c r="O128" s="37">
        <f>H128</f>
        <v>6400</v>
      </c>
      <c r="P128" s="37">
        <f>K128</f>
        <v>6400</v>
      </c>
      <c r="Q128" s="37">
        <f>M128</f>
        <v>0</v>
      </c>
      <c r="W128">
        <f>IF(Source!BI115&lt;=1,H128, 0)</f>
        <v>6400</v>
      </c>
      <c r="X128">
        <f>IF(Source!BI115=2,H128, 0)</f>
        <v>0</v>
      </c>
      <c r="Y128">
        <f>IF(Source!BI115=3,H128, 0)</f>
        <v>0</v>
      </c>
      <c r="Z128">
        <f>IF(Source!BI115=4,H128, 0)</f>
        <v>0</v>
      </c>
    </row>
    <row r="129" spans="1:26" ht="28.5" x14ac:dyDescent="0.2">
      <c r="A129" s="24">
        <v>19</v>
      </c>
      <c r="B129" s="24" t="str">
        <f>Source!E116</f>
        <v>84</v>
      </c>
      <c r="C129" s="25" t="str">
        <f>Source!F116</f>
        <v>м08-02-390-1</v>
      </c>
      <c r="D129" s="22" t="str">
        <f>Source!G116</f>
        <v>Короба пластмассовые шириной до 40 мм</v>
      </c>
      <c r="E129" s="26" t="str">
        <f>Source!DW116</f>
        <v>100 м</v>
      </c>
      <c r="F129" s="9">
        <f>Source!I116</f>
        <v>0.85</v>
      </c>
      <c r="G129" s="28">
        <f>IF(Source!AK116&lt;&gt; 0, Source!AK116,Source!AL116 + Source!AM116 + Source!AO116)</f>
        <v>222.31</v>
      </c>
      <c r="H129" s="27"/>
      <c r="I129" s="28"/>
      <c r="J129" s="27" t="str">
        <f>Source!BO116</f>
        <v>м08-02-390-1</v>
      </c>
      <c r="K129" s="27"/>
      <c r="L129" s="28"/>
      <c r="M129" s="29"/>
      <c r="S129">
        <f>ROUND((Source!FX116/100)*((ROUND(Source!AF116*Source!I116, 2)+ROUND(Source!AE116*Source!I116, 2))), 2)</f>
        <v>117.04</v>
      </c>
      <c r="T129">
        <f>Source!X116</f>
        <v>4366.7299999999996</v>
      </c>
      <c r="U129">
        <f>ROUND((Source!FY116/100)*((ROUND(Source!AF116*Source!I116, 2)+ROUND(Source!AE116*Source!I116, 2))), 2)</f>
        <v>80.08</v>
      </c>
      <c r="V129">
        <f>Source!Y116</f>
        <v>2987.76</v>
      </c>
    </row>
    <row r="130" spans="1:26" x14ac:dyDescent="0.2">
      <c r="D130" s="51" t="str">
        <f>"Объем: "&amp;Source!I116&amp;"=85/"&amp;"100"</f>
        <v>Объем: 0,85=85/100</v>
      </c>
    </row>
    <row r="131" spans="1:26" ht="14.25" x14ac:dyDescent="0.2">
      <c r="A131" s="24"/>
      <c r="B131" s="24"/>
      <c r="C131" s="25"/>
      <c r="D131" s="22" t="s">
        <v>663</v>
      </c>
      <c r="E131" s="26"/>
      <c r="F131" s="9"/>
      <c r="G131" s="28">
        <f>Source!AO116</f>
        <v>144.82</v>
      </c>
      <c r="H131" s="27" t="str">
        <f>Source!DG116</f>
        <v/>
      </c>
      <c r="I131" s="28">
        <f>ROUND(Source!AF116*Source!I116, 2)</f>
        <v>123.1</v>
      </c>
      <c r="J131" s="27"/>
      <c r="K131" s="27">
        <f>IF(Source!BA116&lt;&gt; 0, Source!BA116, 1)</f>
        <v>37.31</v>
      </c>
      <c r="L131" s="28">
        <f>Source!S116</f>
        <v>4592.75</v>
      </c>
      <c r="M131" s="29"/>
      <c r="R131">
        <f>I131</f>
        <v>123.1</v>
      </c>
    </row>
    <row r="132" spans="1:26" ht="14.25" x14ac:dyDescent="0.2">
      <c r="A132" s="24"/>
      <c r="B132" s="24"/>
      <c r="C132" s="25"/>
      <c r="D132" s="22" t="s">
        <v>302</v>
      </c>
      <c r="E132" s="26"/>
      <c r="F132" s="9"/>
      <c r="G132" s="28">
        <f>Source!AM116</f>
        <v>26.16</v>
      </c>
      <c r="H132" s="27" t="str">
        <f>Source!DE116</f>
        <v/>
      </c>
      <c r="I132" s="28">
        <f>ROUND(Source!AD116*Source!I116, 2)</f>
        <v>22.24</v>
      </c>
      <c r="J132" s="27"/>
      <c r="K132" s="27">
        <f>IF(Source!BB116&lt;&gt; 0, Source!BB116, 1)</f>
        <v>8.64</v>
      </c>
      <c r="L132" s="28">
        <f>Source!Q116</f>
        <v>192.12</v>
      </c>
      <c r="M132" s="29"/>
    </row>
    <row r="133" spans="1:26" ht="14.25" x14ac:dyDescent="0.2">
      <c r="A133" s="24"/>
      <c r="B133" s="24"/>
      <c r="C133" s="25"/>
      <c r="D133" s="22" t="s">
        <v>670</v>
      </c>
      <c r="E133" s="26"/>
      <c r="F133" s="9"/>
      <c r="G133" s="28">
        <f>Source!AN116</f>
        <v>0.12</v>
      </c>
      <c r="H133" s="27" t="str">
        <f>Source!DF116</f>
        <v/>
      </c>
      <c r="I133" s="28">
        <f>ROUND(Source!AE116*Source!I116, 2)</f>
        <v>0.1</v>
      </c>
      <c r="J133" s="27"/>
      <c r="K133" s="27">
        <f>IF(Source!BS116&lt;&gt; 0, Source!BS116, 1)</f>
        <v>37.31</v>
      </c>
      <c r="L133" s="28">
        <f>Source!R116</f>
        <v>3.81</v>
      </c>
      <c r="M133" s="29"/>
      <c r="R133">
        <f>I133</f>
        <v>0.1</v>
      </c>
    </row>
    <row r="134" spans="1:26" ht="14.25" x14ac:dyDescent="0.2">
      <c r="A134" s="24"/>
      <c r="B134" s="24"/>
      <c r="C134" s="25"/>
      <c r="D134" s="22" t="s">
        <v>664</v>
      </c>
      <c r="E134" s="26" t="s">
        <v>665</v>
      </c>
      <c r="F134" s="9">
        <f>Source!BZ116</f>
        <v>95</v>
      </c>
      <c r="G134" s="30"/>
      <c r="H134" s="27"/>
      <c r="I134" s="28">
        <f>SUM(S129:S140)</f>
        <v>117.04</v>
      </c>
      <c r="J134" s="31"/>
      <c r="K134" s="22">
        <f>Source!AT116</f>
        <v>95</v>
      </c>
      <c r="L134" s="28">
        <f>SUM(T129:T140)</f>
        <v>4366.7299999999996</v>
      </c>
      <c r="M134" s="29"/>
    </row>
    <row r="135" spans="1:26" ht="14.25" x14ac:dyDescent="0.2">
      <c r="A135" s="24"/>
      <c r="B135" s="24"/>
      <c r="C135" s="25"/>
      <c r="D135" s="22" t="s">
        <v>666</v>
      </c>
      <c r="E135" s="26" t="s">
        <v>665</v>
      </c>
      <c r="F135" s="9">
        <f>Source!CA116</f>
        <v>65</v>
      </c>
      <c r="G135" s="30"/>
      <c r="H135" s="27"/>
      <c r="I135" s="28">
        <f>SUM(U129:U140)</f>
        <v>80.08</v>
      </c>
      <c r="J135" s="31"/>
      <c r="K135" s="22">
        <f>Source!AU116</f>
        <v>65</v>
      </c>
      <c r="L135" s="28">
        <f>SUM(V129:V140)</f>
        <v>2987.76</v>
      </c>
      <c r="M135" s="29"/>
    </row>
    <row r="136" spans="1:26" ht="14.25" x14ac:dyDescent="0.2">
      <c r="A136" s="24"/>
      <c r="B136" s="24"/>
      <c r="C136" s="25"/>
      <c r="D136" s="22" t="s">
        <v>667</v>
      </c>
      <c r="E136" s="26" t="s">
        <v>668</v>
      </c>
      <c r="F136" s="9">
        <f>Source!AQ116</f>
        <v>16.29</v>
      </c>
      <c r="G136" s="28"/>
      <c r="H136" s="27" t="str">
        <f>Source!DI116</f>
        <v/>
      </c>
      <c r="I136" s="28"/>
      <c r="J136" s="27"/>
      <c r="K136" s="27"/>
      <c r="L136" s="28"/>
      <c r="M136" s="32">
        <f>Source!U116</f>
        <v>13.846499999999999</v>
      </c>
    </row>
    <row r="137" spans="1:26" ht="14.25" x14ac:dyDescent="0.2">
      <c r="A137" s="71" t="s">
        <v>669</v>
      </c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</row>
    <row r="138" spans="1:26" ht="14.25" x14ac:dyDescent="0.2">
      <c r="A138" s="33"/>
      <c r="B138" s="33"/>
      <c r="C138" s="33" t="str">
        <f>SmtRes!I189</f>
        <v>101-1481</v>
      </c>
      <c r="D138" s="33" t="str">
        <f>SmtRes!K189</f>
        <v>Шурупы с полукруглой головкой 4x40 мм</v>
      </c>
      <c r="E138" s="35" t="str">
        <f>SmtRes!P189</f>
        <v>т</v>
      </c>
      <c r="F138" s="34">
        <f>SmtRes!Y189*Source!I116</f>
        <v>0</v>
      </c>
      <c r="G138" s="36">
        <f>SmtRes!AE189</f>
        <v>12430</v>
      </c>
      <c r="H138" s="35"/>
      <c r="I138" s="36">
        <f>SmtRes!AE189*SmtRes!Y189*Source!I116</f>
        <v>0</v>
      </c>
      <c r="J138" s="35"/>
      <c r="K138" s="35"/>
      <c r="L138" s="36">
        <f>SmtRes!AA189*SmtRes!Y189*Source!I116</f>
        <v>0</v>
      </c>
      <c r="M138" s="36"/>
    </row>
    <row r="139" spans="1:26" ht="14.25" x14ac:dyDescent="0.2">
      <c r="A139" s="33"/>
      <c r="B139" s="33"/>
      <c r="C139" s="33" t="str">
        <f>SmtRes!I190</f>
        <v>101-2202</v>
      </c>
      <c r="D139" s="33" t="str">
        <f>SmtRes!K190</f>
        <v>Дюбели распорные полиэтиленовые 6х40 мм</v>
      </c>
      <c r="E139" s="35" t="str">
        <f>SmtRes!P190</f>
        <v>10 шт.</v>
      </c>
      <c r="F139" s="34">
        <f>SmtRes!Y190*Source!I116</f>
        <v>0</v>
      </c>
      <c r="G139" s="36">
        <f>SmtRes!AE190</f>
        <v>1.8</v>
      </c>
      <c r="H139" s="35"/>
      <c r="I139" s="36">
        <f>SmtRes!AE190*SmtRes!Y190*Source!I116</f>
        <v>0</v>
      </c>
      <c r="J139" s="35"/>
      <c r="K139" s="35"/>
      <c r="L139" s="36">
        <f>SmtRes!AA190*SmtRes!Y190*Source!I116</f>
        <v>0</v>
      </c>
      <c r="M139" s="36"/>
    </row>
    <row r="140" spans="1:26" ht="14.25" x14ac:dyDescent="0.2">
      <c r="A140" s="39"/>
      <c r="B140" s="39"/>
      <c r="C140" s="39" t="str">
        <f>SmtRes!I191</f>
        <v>999-9950</v>
      </c>
      <c r="D140" s="39" t="str">
        <f>SmtRes!K191</f>
        <v>Вспомогательные ненормируемые материалы (2% от ОЗП)</v>
      </c>
      <c r="E140" s="40" t="str">
        <f>SmtRes!P191</f>
        <v>РУБ</v>
      </c>
      <c r="F140" s="41">
        <f>SmtRes!Y191*Source!I116</f>
        <v>0</v>
      </c>
      <c r="G140" s="42">
        <f>SmtRes!AE191</f>
        <v>1</v>
      </c>
      <c r="H140" s="40"/>
      <c r="I140" s="42">
        <f>SmtRes!AE191*SmtRes!Y191*Source!I116</f>
        <v>0</v>
      </c>
      <c r="J140" s="40"/>
      <c r="K140" s="40"/>
      <c r="L140" s="42">
        <f>SmtRes!AA191*SmtRes!Y191*Source!I116</f>
        <v>0</v>
      </c>
      <c r="M140" s="42"/>
    </row>
    <row r="141" spans="1:26" ht="15" x14ac:dyDescent="0.25">
      <c r="H141" s="87">
        <f>ROUND(Source!AC116*Source!I116, 2)+ROUND(Source!AF116*Source!I116, 2)+ROUND(Source!AD116*Source!I116, 2)+SUM(I134:I135)</f>
        <v>342.46000000000004</v>
      </c>
      <c r="I141" s="87"/>
      <c r="K141" s="87">
        <f>Source!O116+SUM(L134:L135)</f>
        <v>12139.36</v>
      </c>
      <c r="L141" s="87"/>
      <c r="M141" s="38">
        <f>Source!U116</f>
        <v>13.846499999999999</v>
      </c>
      <c r="O141" s="37">
        <f>H141</f>
        <v>342.46000000000004</v>
      </c>
      <c r="P141" s="37">
        <f>K141</f>
        <v>12139.36</v>
      </c>
      <c r="Q141" s="37">
        <f>M141</f>
        <v>13.846499999999999</v>
      </c>
      <c r="W141">
        <f>IF(Source!BI116&lt;=1,H141, 0)</f>
        <v>0</v>
      </c>
      <c r="X141">
        <f>IF(Source!BI116=2,H141, 0)</f>
        <v>342.46000000000004</v>
      </c>
      <c r="Y141">
        <f>IF(Source!BI116=3,H141, 0)</f>
        <v>0</v>
      </c>
      <c r="Z141">
        <f>IF(Source!BI116=4,H141, 0)</f>
        <v>0</v>
      </c>
    </row>
    <row r="142" spans="1:26" ht="57" x14ac:dyDescent="0.2">
      <c r="A142" s="24">
        <v>20</v>
      </c>
      <c r="B142" s="24" t="str">
        <f>Source!E117</f>
        <v>85</v>
      </c>
      <c r="C142" s="25" t="str">
        <f>Source!F117</f>
        <v/>
      </c>
      <c r="D142" s="22" t="str">
        <f>Source!G117</f>
        <v>Кабель-канал со стандартной крышкой из негорючего ПВХ-  пластиката, имеющий сертификат пожарной безопасности ТМС 60х40</v>
      </c>
      <c r="E142" s="26" t="str">
        <f>Source!DW117</f>
        <v>м</v>
      </c>
      <c r="F142" s="9">
        <f>Source!I117</f>
        <v>85</v>
      </c>
      <c r="G142" s="28">
        <f>IF(Source!AK117&lt;&gt; 0, Source!AK117,Source!AL117 + Source!AM117 + Source!AO117)</f>
        <v>360</v>
      </c>
      <c r="H142" s="27"/>
      <c r="I142" s="28"/>
      <c r="J142" s="27" t="str">
        <f>Source!BO117</f>
        <v/>
      </c>
      <c r="K142" s="27"/>
      <c r="L142" s="28"/>
      <c r="M142" s="29"/>
      <c r="S142">
        <f>ROUND((Source!FX117/100)*((ROUND(Source!AF117*Source!I117, 2)+ROUND(Source!AE117*Source!I117, 2))), 2)</f>
        <v>0</v>
      </c>
      <c r="T142">
        <f>Source!X117</f>
        <v>0</v>
      </c>
      <c r="U142">
        <f>ROUND((Source!FY117/100)*((ROUND(Source!AF117*Source!I117, 2)+ROUND(Source!AE117*Source!I117, 2))), 2)</f>
        <v>0</v>
      </c>
      <c r="V142">
        <f>Source!Y117</f>
        <v>0</v>
      </c>
    </row>
    <row r="143" spans="1:26" ht="14.25" x14ac:dyDescent="0.2">
      <c r="A143" s="43"/>
      <c r="B143" s="43"/>
      <c r="C143" s="44"/>
      <c r="D143" s="45" t="s">
        <v>671</v>
      </c>
      <c r="E143" s="46"/>
      <c r="F143" s="47"/>
      <c r="G143" s="48">
        <f>Source!AL117</f>
        <v>360</v>
      </c>
      <c r="H143" s="49" t="str">
        <f>Source!DD117</f>
        <v/>
      </c>
      <c r="I143" s="48">
        <f>ROUND(Source!AC117*Source!I117, 2)</f>
        <v>30600</v>
      </c>
      <c r="J143" s="49"/>
      <c r="K143" s="49">
        <f>IF(Source!BC117&lt;&gt; 0, Source!BC117, 1)</f>
        <v>1</v>
      </c>
      <c r="L143" s="48">
        <f>Source!P117</f>
        <v>30600</v>
      </c>
      <c r="M143" s="50"/>
    </row>
    <row r="144" spans="1:26" ht="15" x14ac:dyDescent="0.25">
      <c r="H144" s="87">
        <f>ROUND(Source!AC117*Source!I117, 2)+ROUND(Source!AF117*Source!I117, 2)+ROUND(Source!AD117*Source!I117, 2)</f>
        <v>30600</v>
      </c>
      <c r="I144" s="87"/>
      <c r="K144" s="87">
        <f>Source!O117</f>
        <v>30600</v>
      </c>
      <c r="L144" s="87"/>
      <c r="M144" s="38">
        <f>Source!U117</f>
        <v>0</v>
      </c>
      <c r="O144" s="37">
        <f>H144</f>
        <v>30600</v>
      </c>
      <c r="P144" s="37">
        <f>K144</f>
        <v>30600</v>
      </c>
      <c r="Q144" s="37">
        <f>M144</f>
        <v>0</v>
      </c>
      <c r="W144">
        <f>IF(Source!BI117&lt;=1,H144, 0)</f>
        <v>30600</v>
      </c>
      <c r="X144">
        <f>IF(Source!BI117=2,H144, 0)</f>
        <v>0</v>
      </c>
      <c r="Y144">
        <f>IF(Source!BI117=3,H144, 0)</f>
        <v>0</v>
      </c>
      <c r="Z144">
        <f>IF(Source!BI117=4,H144, 0)</f>
        <v>0</v>
      </c>
    </row>
    <row r="145" spans="1:26" ht="14.25" x14ac:dyDescent="0.2">
      <c r="A145" s="24">
        <v>21</v>
      </c>
      <c r="B145" s="24" t="str">
        <f>Source!E118</f>
        <v>86</v>
      </c>
      <c r="C145" s="25" t="str">
        <f>Source!F118</f>
        <v/>
      </c>
      <c r="D145" s="22" t="str">
        <f>Source!G118</f>
        <v>Хомут(FR ПР-25)</v>
      </c>
      <c r="E145" s="26" t="str">
        <f>Source!DW118</f>
        <v>ШТ</v>
      </c>
      <c r="F145" s="9">
        <f>Source!I118</f>
        <v>80</v>
      </c>
      <c r="G145" s="28">
        <f>IF(Source!AK118&lt;&gt; 0, Source!AK118,Source!AL118 + Source!AM118 + Source!AO118)</f>
        <v>13.8</v>
      </c>
      <c r="H145" s="27"/>
      <c r="I145" s="28"/>
      <c r="J145" s="27" t="str">
        <f>Source!BO118</f>
        <v/>
      </c>
      <c r="K145" s="27"/>
      <c r="L145" s="28"/>
      <c r="M145" s="29"/>
      <c r="S145">
        <f>ROUND((Source!FX118/100)*((ROUND(Source!AF118*Source!I118, 2)+ROUND(Source!AE118*Source!I118, 2))), 2)</f>
        <v>0</v>
      </c>
      <c r="T145">
        <f>Source!X118</f>
        <v>0</v>
      </c>
      <c r="U145">
        <f>ROUND((Source!FY118/100)*((ROUND(Source!AF118*Source!I118, 2)+ROUND(Source!AE118*Source!I118, 2))), 2)</f>
        <v>0</v>
      </c>
      <c r="V145">
        <f>Source!Y118</f>
        <v>0</v>
      </c>
    </row>
    <row r="146" spans="1:26" ht="14.25" x14ac:dyDescent="0.2">
      <c r="A146" s="43"/>
      <c r="B146" s="43"/>
      <c r="C146" s="44"/>
      <c r="D146" s="45" t="s">
        <v>671</v>
      </c>
      <c r="E146" s="46"/>
      <c r="F146" s="47"/>
      <c r="G146" s="48">
        <f>Source!AL118</f>
        <v>13.8</v>
      </c>
      <c r="H146" s="49" t="str">
        <f>Source!DD118</f>
        <v/>
      </c>
      <c r="I146" s="48">
        <f>ROUND(Source!AC118*Source!I118, 2)</f>
        <v>1104</v>
      </c>
      <c r="J146" s="49"/>
      <c r="K146" s="49">
        <f>IF(Source!BC118&lt;&gt; 0, Source!BC118, 1)</f>
        <v>1</v>
      </c>
      <c r="L146" s="48">
        <f>Source!P118</f>
        <v>1104</v>
      </c>
      <c r="M146" s="50"/>
    </row>
    <row r="147" spans="1:26" ht="15" x14ac:dyDescent="0.25">
      <c r="H147" s="87">
        <f>ROUND(Source!AC118*Source!I118, 2)+ROUND(Source!AF118*Source!I118, 2)+ROUND(Source!AD118*Source!I118, 2)</f>
        <v>1104</v>
      </c>
      <c r="I147" s="87"/>
      <c r="K147" s="87">
        <f>Source!O118</f>
        <v>1104</v>
      </c>
      <c r="L147" s="87"/>
      <c r="M147" s="38">
        <f>Source!U118</f>
        <v>0</v>
      </c>
      <c r="O147" s="37">
        <f>H147</f>
        <v>1104</v>
      </c>
      <c r="P147" s="37">
        <f>K147</f>
        <v>1104</v>
      </c>
      <c r="Q147" s="37">
        <f>M147</f>
        <v>0</v>
      </c>
      <c r="W147">
        <f>IF(Source!BI118&lt;=1,H147, 0)</f>
        <v>1104</v>
      </c>
      <c r="X147">
        <f>IF(Source!BI118=2,H147, 0)</f>
        <v>0</v>
      </c>
      <c r="Y147">
        <f>IF(Source!BI118=3,H147, 0)</f>
        <v>0</v>
      </c>
      <c r="Z147">
        <f>IF(Source!BI118=4,H147, 0)</f>
        <v>0</v>
      </c>
    </row>
    <row r="148" spans="1:26" ht="57" x14ac:dyDescent="0.2">
      <c r="A148" s="24">
        <v>22</v>
      </c>
      <c r="B148" s="24" t="str">
        <f>Source!E119</f>
        <v>87</v>
      </c>
      <c r="C148" s="25" t="str">
        <f>Source!F119</f>
        <v>м08-02-409-1</v>
      </c>
      <c r="D148" s="22" t="str">
        <f>Source!G119</f>
        <v>Труба винипластовая по установленным конструкциям, по стенам и колоннам с креплением скобами, диаметр до 25 мм</v>
      </c>
      <c r="E148" s="26" t="str">
        <f>Source!DW119</f>
        <v>100 м</v>
      </c>
      <c r="F148" s="9">
        <f>Source!I119</f>
        <v>6</v>
      </c>
      <c r="G148" s="28">
        <f>IF(Source!AK119&lt;&gt; 0, Source!AK119,Source!AL119 + Source!AM119 + Source!AO119)</f>
        <v>233.91</v>
      </c>
      <c r="H148" s="27"/>
      <c r="I148" s="28"/>
      <c r="J148" s="27" t="str">
        <f>Source!BO119</f>
        <v>м08-02-409-1</v>
      </c>
      <c r="K148" s="27"/>
      <c r="L148" s="28"/>
      <c r="M148" s="29"/>
      <c r="S148">
        <f>ROUND((Source!FX119/100)*((ROUND(Source!AF119*Source!I119, 2)+ROUND(Source!AE119*Source!I119, 2))), 2)</f>
        <v>960.17</v>
      </c>
      <c r="T148">
        <f>Source!X119</f>
        <v>35823.760000000002</v>
      </c>
      <c r="U148">
        <f>ROUND((Source!FY119/100)*((ROUND(Source!AF119*Source!I119, 2)+ROUND(Source!AE119*Source!I119, 2))), 2)</f>
        <v>656.96</v>
      </c>
      <c r="V148">
        <f>Source!Y119</f>
        <v>24510.99</v>
      </c>
    </row>
    <row r="149" spans="1:26" x14ac:dyDescent="0.2">
      <c r="D149" s="51" t="str">
        <f>"Объем: "&amp;Source!I119&amp;"=600/"&amp;"100"</f>
        <v>Объем: 6=600/100</v>
      </c>
    </row>
    <row r="150" spans="1:26" ht="14.25" x14ac:dyDescent="0.2">
      <c r="A150" s="24"/>
      <c r="B150" s="24"/>
      <c r="C150" s="25"/>
      <c r="D150" s="22" t="s">
        <v>663</v>
      </c>
      <c r="E150" s="26"/>
      <c r="F150" s="9"/>
      <c r="G150" s="28">
        <f>Source!AO119</f>
        <v>167.36</v>
      </c>
      <c r="H150" s="27" t="str">
        <f>Source!DG119</f>
        <v/>
      </c>
      <c r="I150" s="28">
        <f>ROUND(Source!AF119*Source!I119, 2)</f>
        <v>1004.16</v>
      </c>
      <c r="J150" s="27"/>
      <c r="K150" s="27">
        <f>IF(Source!BA119&lt;&gt; 0, Source!BA119, 1)</f>
        <v>37.31</v>
      </c>
      <c r="L150" s="28">
        <f>Source!S119</f>
        <v>37465.21</v>
      </c>
      <c r="M150" s="29"/>
      <c r="R150">
        <f>I150</f>
        <v>1004.16</v>
      </c>
    </row>
    <row r="151" spans="1:26" ht="14.25" x14ac:dyDescent="0.2">
      <c r="A151" s="24"/>
      <c r="B151" s="24"/>
      <c r="C151" s="25"/>
      <c r="D151" s="22" t="s">
        <v>302</v>
      </c>
      <c r="E151" s="26"/>
      <c r="F151" s="9"/>
      <c r="G151" s="28">
        <f>Source!AM119</f>
        <v>45.82</v>
      </c>
      <c r="H151" s="27" t="str">
        <f>Source!DE119</f>
        <v/>
      </c>
      <c r="I151" s="28">
        <f>ROUND(Source!AD119*Source!I119, 2)</f>
        <v>274.92</v>
      </c>
      <c r="J151" s="27"/>
      <c r="K151" s="27">
        <f>IF(Source!BB119&lt;&gt; 0, Source!BB119, 1)</f>
        <v>9.56</v>
      </c>
      <c r="L151" s="28">
        <f>Source!Q119</f>
        <v>2628.24</v>
      </c>
      <c r="M151" s="29"/>
    </row>
    <row r="152" spans="1:26" ht="14.25" x14ac:dyDescent="0.2">
      <c r="A152" s="24"/>
      <c r="B152" s="24"/>
      <c r="C152" s="25"/>
      <c r="D152" s="22" t="s">
        <v>670</v>
      </c>
      <c r="E152" s="26"/>
      <c r="F152" s="9"/>
      <c r="G152" s="28">
        <f>Source!AN119</f>
        <v>1.0900000000000001</v>
      </c>
      <c r="H152" s="27" t="str">
        <f>Source!DF119</f>
        <v/>
      </c>
      <c r="I152" s="28">
        <f>ROUND(Source!AE119*Source!I119, 2)</f>
        <v>6.54</v>
      </c>
      <c r="J152" s="27"/>
      <c r="K152" s="27">
        <f>IF(Source!BS119&lt;&gt; 0, Source!BS119, 1)</f>
        <v>37.31</v>
      </c>
      <c r="L152" s="28">
        <f>Source!R119</f>
        <v>244.01</v>
      </c>
      <c r="M152" s="29"/>
      <c r="R152">
        <f>I152</f>
        <v>6.54</v>
      </c>
    </row>
    <row r="153" spans="1:26" ht="14.25" x14ac:dyDescent="0.2">
      <c r="A153" s="24"/>
      <c r="B153" s="24"/>
      <c r="C153" s="25"/>
      <c r="D153" s="22" t="s">
        <v>664</v>
      </c>
      <c r="E153" s="26" t="s">
        <v>665</v>
      </c>
      <c r="F153" s="9">
        <f>Source!BZ119</f>
        <v>95</v>
      </c>
      <c r="G153" s="30"/>
      <c r="H153" s="27"/>
      <c r="I153" s="28">
        <f>SUM(S148:S159)</f>
        <v>960.17</v>
      </c>
      <c r="J153" s="31"/>
      <c r="K153" s="22">
        <f>Source!AT119</f>
        <v>95</v>
      </c>
      <c r="L153" s="28">
        <f>SUM(T148:T159)</f>
        <v>35823.760000000002</v>
      </c>
      <c r="M153" s="29"/>
    </row>
    <row r="154" spans="1:26" ht="14.25" x14ac:dyDescent="0.2">
      <c r="A154" s="24"/>
      <c r="B154" s="24"/>
      <c r="C154" s="25"/>
      <c r="D154" s="22" t="s">
        <v>666</v>
      </c>
      <c r="E154" s="26" t="s">
        <v>665</v>
      </c>
      <c r="F154" s="9">
        <f>Source!CA119</f>
        <v>65</v>
      </c>
      <c r="G154" s="30"/>
      <c r="H154" s="27"/>
      <c r="I154" s="28">
        <f>SUM(U148:U159)</f>
        <v>656.96</v>
      </c>
      <c r="J154" s="31"/>
      <c r="K154" s="22">
        <f>Source!AU119</f>
        <v>65</v>
      </c>
      <c r="L154" s="28">
        <f>SUM(V148:V159)</f>
        <v>24510.99</v>
      </c>
      <c r="M154" s="29"/>
    </row>
    <row r="155" spans="1:26" ht="14.25" x14ac:dyDescent="0.2">
      <c r="A155" s="24"/>
      <c r="B155" s="24"/>
      <c r="C155" s="25"/>
      <c r="D155" s="22" t="s">
        <v>667</v>
      </c>
      <c r="E155" s="26" t="s">
        <v>668</v>
      </c>
      <c r="F155" s="9">
        <f>Source!AQ119</f>
        <v>19.04</v>
      </c>
      <c r="G155" s="28"/>
      <c r="H155" s="27" t="str">
        <f>Source!DI119</f>
        <v/>
      </c>
      <c r="I155" s="28"/>
      <c r="J155" s="27"/>
      <c r="K155" s="27"/>
      <c r="L155" s="28"/>
      <c r="M155" s="32">
        <f>Source!U119</f>
        <v>114.24</v>
      </c>
    </row>
    <row r="156" spans="1:26" ht="14.25" x14ac:dyDescent="0.2">
      <c r="A156" s="71" t="s">
        <v>669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</row>
    <row r="157" spans="1:26" ht="14.25" x14ac:dyDescent="0.2">
      <c r="A157" s="33"/>
      <c r="B157" s="33"/>
      <c r="C157" s="33" t="str">
        <f>SmtRes!I198</f>
        <v>101-1924</v>
      </c>
      <c r="D157" s="33" t="str">
        <f>SmtRes!K198</f>
        <v>Электроды диаметром 4 мм Э42А</v>
      </c>
      <c r="E157" s="35" t="str">
        <f>SmtRes!P198</f>
        <v>кг</v>
      </c>
      <c r="F157" s="34">
        <f>SmtRes!Y198*Source!I119</f>
        <v>0</v>
      </c>
      <c r="G157" s="36">
        <f>SmtRes!AE198</f>
        <v>12.65</v>
      </c>
      <c r="H157" s="35"/>
      <c r="I157" s="36">
        <f>SmtRes!AE198*SmtRes!Y198*Source!I119</f>
        <v>0</v>
      </c>
      <c r="J157" s="35"/>
      <c r="K157" s="35"/>
      <c r="L157" s="36">
        <f>SmtRes!AA198*SmtRes!Y198*Source!I119</f>
        <v>0</v>
      </c>
      <c r="M157" s="36"/>
    </row>
    <row r="158" spans="1:26" ht="14.25" x14ac:dyDescent="0.2">
      <c r="A158" s="33"/>
      <c r="B158" s="33"/>
      <c r="C158" s="33" t="str">
        <f>SmtRes!I199</f>
        <v>113-8040</v>
      </c>
      <c r="D158" s="33" t="str">
        <f>SmtRes!K199</f>
        <v>Клей БМК-5к</v>
      </c>
      <c r="E158" s="35" t="str">
        <f>SmtRes!P199</f>
        <v>кг</v>
      </c>
      <c r="F158" s="34">
        <f>SmtRes!Y199*Source!I119</f>
        <v>0</v>
      </c>
      <c r="G158" s="36">
        <f>SmtRes!AE199</f>
        <v>26.18</v>
      </c>
      <c r="H158" s="35"/>
      <c r="I158" s="36">
        <f>SmtRes!AE199*SmtRes!Y199*Source!I119</f>
        <v>0</v>
      </c>
      <c r="J158" s="35"/>
      <c r="K158" s="35"/>
      <c r="L158" s="36">
        <f>SmtRes!AA199*SmtRes!Y199*Source!I119</f>
        <v>0</v>
      </c>
      <c r="M158" s="36"/>
    </row>
    <row r="159" spans="1:26" ht="14.25" x14ac:dyDescent="0.2">
      <c r="A159" s="39"/>
      <c r="B159" s="39"/>
      <c r="C159" s="39" t="str">
        <f>SmtRes!I200</f>
        <v>999-9950</v>
      </c>
      <c r="D159" s="39" t="str">
        <f>SmtRes!K200</f>
        <v>Вспомогательные ненормируемые материалы (2% от ОЗП)</v>
      </c>
      <c r="E159" s="40" t="str">
        <f>SmtRes!P200</f>
        <v>РУБ</v>
      </c>
      <c r="F159" s="41">
        <f>SmtRes!Y200*Source!I119</f>
        <v>0</v>
      </c>
      <c r="G159" s="42">
        <f>SmtRes!AE200</f>
        <v>1</v>
      </c>
      <c r="H159" s="40"/>
      <c r="I159" s="42">
        <f>SmtRes!AE200*SmtRes!Y200*Source!I119</f>
        <v>0</v>
      </c>
      <c r="J159" s="40"/>
      <c r="K159" s="40"/>
      <c r="L159" s="42">
        <f>SmtRes!AA200*SmtRes!Y200*Source!I119</f>
        <v>0</v>
      </c>
      <c r="M159" s="42"/>
    </row>
    <row r="160" spans="1:26" ht="15" x14ac:dyDescent="0.25">
      <c r="H160" s="87">
        <f>ROUND(Source!AC119*Source!I119, 2)+ROUND(Source!AF119*Source!I119, 2)+ROUND(Source!AD119*Source!I119, 2)+SUM(I153:I154)</f>
        <v>2896.21</v>
      </c>
      <c r="I160" s="87"/>
      <c r="K160" s="87">
        <f>Source!O119+SUM(L153:L154)</f>
        <v>100428.2</v>
      </c>
      <c r="L160" s="87"/>
      <c r="M160" s="38">
        <f>Source!U119</f>
        <v>114.24</v>
      </c>
      <c r="O160" s="37">
        <f>H160</f>
        <v>2896.21</v>
      </c>
      <c r="P160" s="37">
        <f>K160</f>
        <v>100428.2</v>
      </c>
      <c r="Q160" s="37">
        <f>M160</f>
        <v>114.24</v>
      </c>
      <c r="W160">
        <f>IF(Source!BI119&lt;=1,H160, 0)</f>
        <v>0</v>
      </c>
      <c r="X160">
        <f>IF(Source!BI119=2,H160, 0)</f>
        <v>2896.21</v>
      </c>
      <c r="Y160">
        <f>IF(Source!BI119=3,H160, 0)</f>
        <v>0</v>
      </c>
      <c r="Z160">
        <f>IF(Source!BI119=4,H160, 0)</f>
        <v>0</v>
      </c>
    </row>
    <row r="161" spans="1:26" ht="42.75" x14ac:dyDescent="0.2">
      <c r="A161" s="24">
        <v>23</v>
      </c>
      <c r="B161" s="24" t="str">
        <f>Source!E120</f>
        <v>88</v>
      </c>
      <c r="C161" s="25" t="str">
        <f>Source!F120</f>
        <v/>
      </c>
      <c r="D161" s="22" t="str">
        <f>Source!G120</f>
        <v>Труба гофрированная из самозатухающего ПВХ нг 350Н диам. 16мм</v>
      </c>
      <c r="E161" s="26" t="str">
        <f>Source!DW120</f>
        <v>м</v>
      </c>
      <c r="F161" s="9">
        <f>Source!I120</f>
        <v>270</v>
      </c>
      <c r="G161" s="28">
        <f>IF(Source!AK120&lt;&gt; 0, Source!AK120,Source!AL120 + Source!AM120 + Source!AO120)</f>
        <v>22</v>
      </c>
      <c r="H161" s="27"/>
      <c r="I161" s="28"/>
      <c r="J161" s="27" t="str">
        <f>Source!BO120</f>
        <v/>
      </c>
      <c r="K161" s="27"/>
      <c r="L161" s="28"/>
      <c r="M161" s="29"/>
      <c r="S161">
        <f>ROUND((Source!FX120/100)*((ROUND(Source!AF120*Source!I120, 2)+ROUND(Source!AE120*Source!I120, 2))), 2)</f>
        <v>0</v>
      </c>
      <c r="T161">
        <f>Source!X120</f>
        <v>0</v>
      </c>
      <c r="U161">
        <f>ROUND((Source!FY120/100)*((ROUND(Source!AF120*Source!I120, 2)+ROUND(Source!AE120*Source!I120, 2))), 2)</f>
        <v>0</v>
      </c>
      <c r="V161">
        <f>Source!Y120</f>
        <v>0</v>
      </c>
    </row>
    <row r="162" spans="1:26" ht="14.25" x14ac:dyDescent="0.2">
      <c r="A162" s="43"/>
      <c r="B162" s="43"/>
      <c r="C162" s="44"/>
      <c r="D162" s="45" t="s">
        <v>671</v>
      </c>
      <c r="E162" s="46"/>
      <c r="F162" s="47"/>
      <c r="G162" s="48">
        <f>Source!AL120</f>
        <v>22</v>
      </c>
      <c r="H162" s="49" t="str">
        <f>Source!DD120</f>
        <v/>
      </c>
      <c r="I162" s="48">
        <f>ROUND(Source!AC120*Source!I120, 2)</f>
        <v>5940</v>
      </c>
      <c r="J162" s="49"/>
      <c r="K162" s="49">
        <f>IF(Source!BC120&lt;&gt; 0, Source!BC120, 1)</f>
        <v>1</v>
      </c>
      <c r="L162" s="48">
        <f>Source!P120</f>
        <v>5940</v>
      </c>
      <c r="M162" s="50"/>
    </row>
    <row r="163" spans="1:26" ht="15" x14ac:dyDescent="0.25">
      <c r="H163" s="87">
        <f>ROUND(Source!AC120*Source!I120, 2)+ROUND(Source!AF120*Source!I120, 2)+ROUND(Source!AD120*Source!I120, 2)</f>
        <v>5940</v>
      </c>
      <c r="I163" s="87"/>
      <c r="K163" s="87">
        <f>Source!O120</f>
        <v>5940</v>
      </c>
      <c r="L163" s="87"/>
      <c r="M163" s="38">
        <f>Source!U120</f>
        <v>0</v>
      </c>
      <c r="O163" s="37">
        <f>H163</f>
        <v>5940</v>
      </c>
      <c r="P163" s="37">
        <f>K163</f>
        <v>5940</v>
      </c>
      <c r="Q163" s="37">
        <f>M163</f>
        <v>0</v>
      </c>
      <c r="W163">
        <f>IF(Source!BI120&lt;=1,H163, 0)</f>
        <v>5940</v>
      </c>
      <c r="X163">
        <f>IF(Source!BI120=2,H163, 0)</f>
        <v>0</v>
      </c>
      <c r="Y163">
        <f>IF(Source!BI120=3,H163, 0)</f>
        <v>0</v>
      </c>
      <c r="Z163">
        <f>IF(Source!BI120=4,H163, 0)</f>
        <v>0</v>
      </c>
    </row>
    <row r="164" spans="1:26" ht="28.5" x14ac:dyDescent="0.2">
      <c r="A164" s="24">
        <v>24</v>
      </c>
      <c r="B164" s="24" t="str">
        <f>Source!E121</f>
        <v>89</v>
      </c>
      <c r="C164" s="25" t="str">
        <f>Source!F121</f>
        <v/>
      </c>
      <c r="D164" s="22" t="str">
        <f>Source!G121</f>
        <v>Труба гофрированная из ПНД диам. 20мм</v>
      </c>
      <c r="E164" s="26" t="str">
        <f>Source!DW121</f>
        <v>м</v>
      </c>
      <c r="F164" s="9">
        <f>Source!I121</f>
        <v>300</v>
      </c>
      <c r="G164" s="28">
        <f>IF(Source!AK121&lt;&gt; 0, Source!AK121,Source!AL121 + Source!AM121 + Source!AO121)</f>
        <v>24</v>
      </c>
      <c r="H164" s="27"/>
      <c r="I164" s="28"/>
      <c r="J164" s="27" t="str">
        <f>Source!BO121</f>
        <v/>
      </c>
      <c r="K164" s="27"/>
      <c r="L164" s="28"/>
      <c r="M164" s="29"/>
      <c r="S164">
        <f>ROUND((Source!FX121/100)*((ROUND(Source!AF121*Source!I121, 2)+ROUND(Source!AE121*Source!I121, 2))), 2)</f>
        <v>0</v>
      </c>
      <c r="T164">
        <f>Source!X121</f>
        <v>0</v>
      </c>
      <c r="U164">
        <f>ROUND((Source!FY121/100)*((ROUND(Source!AF121*Source!I121, 2)+ROUND(Source!AE121*Source!I121, 2))), 2)</f>
        <v>0</v>
      </c>
      <c r="V164">
        <f>Source!Y121</f>
        <v>0</v>
      </c>
    </row>
    <row r="165" spans="1:26" ht="14.25" x14ac:dyDescent="0.2">
      <c r="A165" s="43"/>
      <c r="B165" s="43"/>
      <c r="C165" s="44"/>
      <c r="D165" s="45" t="s">
        <v>671</v>
      </c>
      <c r="E165" s="46"/>
      <c r="F165" s="47"/>
      <c r="G165" s="48">
        <f>Source!AL121</f>
        <v>24</v>
      </c>
      <c r="H165" s="49" t="str">
        <f>Source!DD121</f>
        <v/>
      </c>
      <c r="I165" s="48">
        <f>ROUND(Source!AC121*Source!I121, 2)</f>
        <v>7200</v>
      </c>
      <c r="J165" s="49"/>
      <c r="K165" s="49">
        <f>IF(Source!BC121&lt;&gt; 0, Source!BC121, 1)</f>
        <v>1</v>
      </c>
      <c r="L165" s="48">
        <f>Source!P121</f>
        <v>7200</v>
      </c>
      <c r="M165" s="50"/>
    </row>
    <row r="166" spans="1:26" ht="15" x14ac:dyDescent="0.25">
      <c r="H166" s="87">
        <f>ROUND(Source!AC121*Source!I121, 2)+ROUND(Source!AF121*Source!I121, 2)+ROUND(Source!AD121*Source!I121, 2)</f>
        <v>7200</v>
      </c>
      <c r="I166" s="87"/>
      <c r="K166" s="87">
        <f>Source!O121</f>
        <v>7200</v>
      </c>
      <c r="L166" s="87"/>
      <c r="M166" s="38">
        <f>Source!U121</f>
        <v>0</v>
      </c>
      <c r="O166" s="37">
        <f>H166</f>
        <v>7200</v>
      </c>
      <c r="P166" s="37">
        <f>K166</f>
        <v>7200</v>
      </c>
      <c r="Q166" s="37">
        <f>M166</f>
        <v>0</v>
      </c>
      <c r="W166">
        <f>IF(Source!BI121&lt;=1,H166, 0)</f>
        <v>7200</v>
      </c>
      <c r="X166">
        <f>IF(Source!BI121=2,H166, 0)</f>
        <v>0</v>
      </c>
      <c r="Y166">
        <f>IF(Source!BI121=3,H166, 0)</f>
        <v>0</v>
      </c>
      <c r="Z166">
        <f>IF(Source!BI121=4,H166, 0)</f>
        <v>0</v>
      </c>
    </row>
    <row r="167" spans="1:26" ht="28.5" x14ac:dyDescent="0.2">
      <c r="A167" s="24">
        <v>25</v>
      </c>
      <c r="B167" s="24" t="str">
        <f>Source!E122</f>
        <v>90</v>
      </c>
      <c r="C167" s="25" t="str">
        <f>Source!F122</f>
        <v>м08-02-365-2</v>
      </c>
      <c r="D167" s="22" t="str">
        <f>Source!G122</f>
        <v>Растяжка поперечная с двойным креплением к стене</v>
      </c>
      <c r="E167" s="26" t="str">
        <f>Source!DW122</f>
        <v>1  ШТ.</v>
      </c>
      <c r="F167" s="9">
        <f>Source!I122</f>
        <v>3</v>
      </c>
      <c r="G167" s="28">
        <f>IF(Source!AK122&lt;&gt; 0, Source!AK122,Source!AL122 + Source!AM122 + Source!AO122)</f>
        <v>249.57</v>
      </c>
      <c r="H167" s="27"/>
      <c r="I167" s="28"/>
      <c r="J167" s="27" t="str">
        <f>Source!BO122</f>
        <v>м08-02-365-2</v>
      </c>
      <c r="K167" s="27"/>
      <c r="L167" s="28"/>
      <c r="M167" s="29"/>
      <c r="S167">
        <f>ROUND((Source!FX122/100)*((ROUND(Source!AF122*Source!I122, 2)+ROUND(Source!AE122*Source!I122, 2))), 2)</f>
        <v>145.58000000000001</v>
      </c>
      <c r="T167">
        <f>Source!X122</f>
        <v>5431.52</v>
      </c>
      <c r="U167">
        <f>ROUND((Source!FY122/100)*((ROUND(Source!AF122*Source!I122, 2)+ROUND(Source!AE122*Source!I122, 2))), 2)</f>
        <v>99.61</v>
      </c>
      <c r="V167">
        <f>Source!Y122</f>
        <v>3716.3</v>
      </c>
    </row>
    <row r="168" spans="1:26" ht="14.25" x14ac:dyDescent="0.2">
      <c r="A168" s="24"/>
      <c r="B168" s="24"/>
      <c r="C168" s="25"/>
      <c r="D168" s="22" t="s">
        <v>663</v>
      </c>
      <c r="E168" s="26"/>
      <c r="F168" s="9"/>
      <c r="G168" s="28">
        <f>Source!AO122</f>
        <v>34.5</v>
      </c>
      <c r="H168" s="27" t="str">
        <f>Source!DG122</f>
        <v/>
      </c>
      <c r="I168" s="28">
        <f>ROUND(Source!AF122*Source!I122, 2)</f>
        <v>103.5</v>
      </c>
      <c r="J168" s="27"/>
      <c r="K168" s="27">
        <f>IF(Source!BA122&lt;&gt; 0, Source!BA122, 1)</f>
        <v>37.31</v>
      </c>
      <c r="L168" s="28">
        <f>Source!S122</f>
        <v>3861.59</v>
      </c>
      <c r="M168" s="29"/>
      <c r="R168">
        <f>I168</f>
        <v>103.5</v>
      </c>
    </row>
    <row r="169" spans="1:26" ht="14.25" x14ac:dyDescent="0.2">
      <c r="A169" s="24"/>
      <c r="B169" s="24"/>
      <c r="C169" s="25"/>
      <c r="D169" s="22" t="s">
        <v>302</v>
      </c>
      <c r="E169" s="26"/>
      <c r="F169" s="9"/>
      <c r="G169" s="28">
        <f>Source!AM122</f>
        <v>214.38</v>
      </c>
      <c r="H169" s="27" t="str">
        <f>Source!DE122</f>
        <v/>
      </c>
      <c r="I169" s="28">
        <f>ROUND(Source!AD122*Source!I122, 2)</f>
        <v>643.14</v>
      </c>
      <c r="J169" s="27"/>
      <c r="K169" s="27">
        <f>IF(Source!BB122&lt;&gt; 0, Source!BB122, 1)</f>
        <v>13.77</v>
      </c>
      <c r="L169" s="28">
        <f>Source!Q122</f>
        <v>8856.0400000000009</v>
      </c>
      <c r="M169" s="29"/>
    </row>
    <row r="170" spans="1:26" ht="14.25" x14ac:dyDescent="0.2">
      <c r="A170" s="24"/>
      <c r="B170" s="24"/>
      <c r="C170" s="25"/>
      <c r="D170" s="22" t="s">
        <v>670</v>
      </c>
      <c r="E170" s="26"/>
      <c r="F170" s="9"/>
      <c r="G170" s="28">
        <f>Source!AN122</f>
        <v>16.579999999999998</v>
      </c>
      <c r="H170" s="27" t="str">
        <f>Source!DF122</f>
        <v/>
      </c>
      <c r="I170" s="28">
        <f>ROUND(Source!AE122*Source!I122, 2)</f>
        <v>49.74</v>
      </c>
      <c r="J170" s="27"/>
      <c r="K170" s="27">
        <f>IF(Source!BS122&lt;&gt; 0, Source!BS122, 1)</f>
        <v>37.31</v>
      </c>
      <c r="L170" s="28">
        <f>Source!R122</f>
        <v>1855.8</v>
      </c>
      <c r="M170" s="29"/>
      <c r="R170">
        <f>I170</f>
        <v>49.74</v>
      </c>
    </row>
    <row r="171" spans="1:26" ht="14.25" x14ac:dyDescent="0.2">
      <c r="A171" s="24"/>
      <c r="B171" s="24"/>
      <c r="C171" s="25"/>
      <c r="D171" s="22" t="s">
        <v>671</v>
      </c>
      <c r="E171" s="26"/>
      <c r="F171" s="9"/>
      <c r="G171" s="28">
        <f>Source!AL122</f>
        <v>0.69</v>
      </c>
      <c r="H171" s="27" t="str">
        <f>Source!DD122</f>
        <v/>
      </c>
      <c r="I171" s="28">
        <f>ROUND(Source!AC122*Source!I122, 2)</f>
        <v>2.0699999999999998</v>
      </c>
      <c r="J171" s="27"/>
      <c r="K171" s="27">
        <f>IF(Source!BC122&lt;&gt; 0, Source!BC122, 1)</f>
        <v>37.299999999999997</v>
      </c>
      <c r="L171" s="28">
        <f>Source!P122</f>
        <v>77.209999999999994</v>
      </c>
      <c r="M171" s="29"/>
    </row>
    <row r="172" spans="1:26" ht="14.25" x14ac:dyDescent="0.2">
      <c r="A172" s="24"/>
      <c r="B172" s="24"/>
      <c r="C172" s="25"/>
      <c r="D172" s="22" t="s">
        <v>664</v>
      </c>
      <c r="E172" s="26" t="s">
        <v>665</v>
      </c>
      <c r="F172" s="9">
        <f>Source!BZ122</f>
        <v>95</v>
      </c>
      <c r="G172" s="30"/>
      <c r="H172" s="27"/>
      <c r="I172" s="28">
        <f>SUM(S167:S176)</f>
        <v>145.58000000000001</v>
      </c>
      <c r="J172" s="31"/>
      <c r="K172" s="22">
        <f>Source!AT122</f>
        <v>95</v>
      </c>
      <c r="L172" s="28">
        <f>SUM(T167:T176)</f>
        <v>5431.52</v>
      </c>
      <c r="M172" s="29"/>
    </row>
    <row r="173" spans="1:26" ht="14.25" x14ac:dyDescent="0.2">
      <c r="A173" s="24"/>
      <c r="B173" s="24"/>
      <c r="C173" s="25"/>
      <c r="D173" s="22" t="s">
        <v>666</v>
      </c>
      <c r="E173" s="26" t="s">
        <v>665</v>
      </c>
      <c r="F173" s="9">
        <f>Source!CA122</f>
        <v>65</v>
      </c>
      <c r="G173" s="30"/>
      <c r="H173" s="27"/>
      <c r="I173" s="28">
        <f>SUM(U167:U176)</f>
        <v>99.61</v>
      </c>
      <c r="J173" s="31"/>
      <c r="K173" s="22">
        <f>Source!AU122</f>
        <v>65</v>
      </c>
      <c r="L173" s="28">
        <f>SUM(V167:V176)</f>
        <v>3716.3</v>
      </c>
      <c r="M173" s="29"/>
    </row>
    <row r="174" spans="1:26" ht="14.25" x14ac:dyDescent="0.2">
      <c r="A174" s="24"/>
      <c r="B174" s="24"/>
      <c r="C174" s="25"/>
      <c r="D174" s="22" t="s">
        <v>667</v>
      </c>
      <c r="E174" s="26" t="s">
        <v>668</v>
      </c>
      <c r="F174" s="9">
        <f>Source!AQ122</f>
        <v>3.67</v>
      </c>
      <c r="G174" s="28"/>
      <c r="H174" s="27" t="str">
        <f>Source!DI122</f>
        <v/>
      </c>
      <c r="I174" s="28"/>
      <c r="J174" s="27"/>
      <c r="K174" s="27"/>
      <c r="L174" s="28"/>
      <c r="M174" s="32">
        <f>Source!U122</f>
        <v>11.01</v>
      </c>
    </row>
    <row r="175" spans="1:26" ht="14.25" x14ac:dyDescent="0.2">
      <c r="A175" s="71" t="s">
        <v>669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</row>
    <row r="176" spans="1:26" ht="14.25" x14ac:dyDescent="0.2">
      <c r="A176" s="39"/>
      <c r="B176" s="39"/>
      <c r="C176" s="39" t="str">
        <f>SmtRes!I206</f>
        <v>999-9950</v>
      </c>
      <c r="D176" s="39" t="str">
        <f>SmtRes!K206</f>
        <v>Вспомогательные ненормируемые материалы (2% от ОЗП)</v>
      </c>
      <c r="E176" s="40" t="str">
        <f>SmtRes!P206</f>
        <v>РУБ</v>
      </c>
      <c r="F176" s="41">
        <f>SmtRes!Y206*Source!I122</f>
        <v>2.0699999999999998</v>
      </c>
      <c r="G176" s="42">
        <f>SmtRes!AE206</f>
        <v>1</v>
      </c>
      <c r="H176" s="40"/>
      <c r="I176" s="42">
        <f>SmtRes!AE206*SmtRes!Y206*Source!I122</f>
        <v>2.0699999999999998</v>
      </c>
      <c r="J176" s="40"/>
      <c r="K176" s="40"/>
      <c r="L176" s="42">
        <f>SmtRes!AA206*SmtRes!Y206*Source!I122</f>
        <v>2.0699999999999998</v>
      </c>
      <c r="M176" s="42"/>
    </row>
    <row r="177" spans="1:26" ht="15" x14ac:dyDescent="0.25">
      <c r="H177" s="87">
        <f>ROUND(Source!AC122*Source!I122, 2)+ROUND(Source!AF122*Source!I122, 2)+ROUND(Source!AD122*Source!I122, 2)+SUM(I172:I173)</f>
        <v>993.90000000000009</v>
      </c>
      <c r="I177" s="87"/>
      <c r="K177" s="87">
        <f>Source!O122+SUM(L172:L173)</f>
        <v>21942.66</v>
      </c>
      <c r="L177" s="87"/>
      <c r="M177" s="38">
        <f>Source!U122</f>
        <v>11.01</v>
      </c>
      <c r="O177" s="37">
        <f>H177</f>
        <v>993.90000000000009</v>
      </c>
      <c r="P177" s="37">
        <f>K177</f>
        <v>21942.66</v>
      </c>
      <c r="Q177" s="37">
        <f>M177</f>
        <v>11.01</v>
      </c>
      <c r="W177">
        <f>IF(Source!BI122&lt;=1,H177, 0)</f>
        <v>0</v>
      </c>
      <c r="X177">
        <f>IF(Source!BI122=2,H177, 0)</f>
        <v>993.90000000000009</v>
      </c>
      <c r="Y177">
        <f>IF(Source!BI122=3,H177, 0)</f>
        <v>0</v>
      </c>
      <c r="Z177">
        <f>IF(Source!BI122=4,H177, 0)</f>
        <v>0</v>
      </c>
    </row>
    <row r="178" spans="1:26" ht="28.5" x14ac:dyDescent="0.2">
      <c r="A178" s="24">
        <v>26</v>
      </c>
      <c r="B178" s="24" t="str">
        <f>Source!E123</f>
        <v>91</v>
      </c>
      <c r="C178" s="25" t="str">
        <f>Source!F123</f>
        <v>031002</v>
      </c>
      <c r="D178" s="22" t="str">
        <f>Source!G123</f>
        <v>Автогидроподъемники высотой подъема 18 м</v>
      </c>
      <c r="E178" s="26" t="str">
        <f>Source!DW123</f>
        <v>маш.-ч</v>
      </c>
      <c r="F178" s="9">
        <f>Source!I123</f>
        <v>5</v>
      </c>
      <c r="G178" s="28">
        <f>IF(Source!AK123&lt;&gt; 0, Source!AK123,Source!AL123 + Source!AM123 + Source!AO123)</f>
        <v>119.63</v>
      </c>
      <c r="H178" s="27"/>
      <c r="I178" s="28"/>
      <c r="J178" s="27" t="str">
        <f>Source!BO123</f>
        <v>031002</v>
      </c>
      <c r="K178" s="27"/>
      <c r="L178" s="28"/>
      <c r="M178" s="29"/>
      <c r="S178">
        <f>ROUND((Source!FX123/100)*((ROUND(Source!AF123*Source!I123, 2)+ROUND(Source!AE123*Source!I123, 2))), 2)</f>
        <v>0</v>
      </c>
      <c r="T178">
        <f>Source!X123</f>
        <v>0</v>
      </c>
      <c r="U178">
        <f>ROUND((Source!FY123/100)*((ROUND(Source!AF123*Source!I123, 2)+ROUND(Source!AE123*Source!I123, 2))), 2)</f>
        <v>0</v>
      </c>
      <c r="V178">
        <f>Source!Y123</f>
        <v>0</v>
      </c>
    </row>
    <row r="179" spans="1:26" ht="14.25" x14ac:dyDescent="0.2">
      <c r="A179" s="24"/>
      <c r="B179" s="24"/>
      <c r="C179" s="25"/>
      <c r="D179" s="22" t="s">
        <v>302</v>
      </c>
      <c r="E179" s="26"/>
      <c r="F179" s="9"/>
      <c r="G179" s="28">
        <f>Source!AM123</f>
        <v>119.63</v>
      </c>
      <c r="H179" s="27" t="str">
        <f>Source!DE123</f>
        <v/>
      </c>
      <c r="I179" s="28">
        <f>ROUND(Source!AD123*Source!I123, 2)</f>
        <v>598.15</v>
      </c>
      <c r="J179" s="27"/>
      <c r="K179" s="27">
        <f>IF(Source!BB123&lt;&gt; 0, Source!BB123, 1)</f>
        <v>10.08</v>
      </c>
      <c r="L179" s="28">
        <f>Source!Q123</f>
        <v>6029.35</v>
      </c>
      <c r="M179" s="29"/>
    </row>
    <row r="180" spans="1:26" ht="14.25" x14ac:dyDescent="0.2">
      <c r="A180" s="43"/>
      <c r="B180" s="43"/>
      <c r="C180" s="44"/>
      <c r="D180" s="45" t="s">
        <v>670</v>
      </c>
      <c r="E180" s="46"/>
      <c r="F180" s="47"/>
      <c r="G180" s="48">
        <f>Source!AN123</f>
        <v>9</v>
      </c>
      <c r="H180" s="49" t="str">
        <f>Source!DF123</f>
        <v/>
      </c>
      <c r="I180" s="48">
        <f>ROUND(Source!AE123*Source!I123, 2)</f>
        <v>45</v>
      </c>
      <c r="J180" s="49"/>
      <c r="K180" s="49">
        <f>IF(Source!BS123&lt;&gt; 0, Source!BS123, 1)</f>
        <v>37.31</v>
      </c>
      <c r="L180" s="48">
        <f>Source!R123</f>
        <v>1678.95</v>
      </c>
      <c r="M180" s="50"/>
      <c r="R180">
        <f>I180</f>
        <v>45</v>
      </c>
    </row>
    <row r="181" spans="1:26" ht="15" x14ac:dyDescent="0.25">
      <c r="H181" s="87">
        <f>ROUND(Source!AC123*Source!I123, 2)+ROUND(Source!AF123*Source!I123, 2)+ROUND(Source!AD123*Source!I123, 2)</f>
        <v>598.15</v>
      </c>
      <c r="I181" s="87"/>
      <c r="K181" s="87">
        <f>Source!O123</f>
        <v>6029.35</v>
      </c>
      <c r="L181" s="87"/>
      <c r="M181" s="38">
        <f>Source!U123</f>
        <v>0</v>
      </c>
      <c r="O181" s="37">
        <f>H181</f>
        <v>598.15</v>
      </c>
      <c r="P181" s="37">
        <f>K181</f>
        <v>6029.35</v>
      </c>
      <c r="Q181" s="37">
        <f>M181</f>
        <v>0</v>
      </c>
      <c r="W181">
        <f>IF(Source!BI123&lt;=1,H181, 0)</f>
        <v>598.15</v>
      </c>
      <c r="X181">
        <f>IF(Source!BI123=2,H181, 0)</f>
        <v>0</v>
      </c>
      <c r="Y181">
        <f>IF(Source!BI123=3,H181, 0)</f>
        <v>0</v>
      </c>
      <c r="Z181">
        <f>IF(Source!BI123=4,H181, 0)</f>
        <v>0</v>
      </c>
    </row>
    <row r="182" spans="1:26" ht="14.25" x14ac:dyDescent="0.2">
      <c r="A182" s="24">
        <v>27</v>
      </c>
      <c r="B182" s="24" t="str">
        <f>Source!E124</f>
        <v>92</v>
      </c>
      <c r="C182" s="25" t="str">
        <f>Source!F124</f>
        <v/>
      </c>
      <c r="D182" s="22" t="str">
        <f>Source!G124</f>
        <v>Трос нержавеющий  Д=3мм</v>
      </c>
      <c r="E182" s="26" t="str">
        <f>Source!DW124</f>
        <v>м</v>
      </c>
      <c r="F182" s="9">
        <f>Source!I124</f>
        <v>145</v>
      </c>
      <c r="G182" s="28">
        <f>IF(Source!AK124&lt;&gt; 0, Source!AK124,Source!AL124 + Source!AM124 + Source!AO124)</f>
        <v>57.5</v>
      </c>
      <c r="H182" s="27"/>
      <c r="I182" s="28"/>
      <c r="J182" s="27" t="str">
        <f>Source!BO124</f>
        <v/>
      </c>
      <c r="K182" s="27"/>
      <c r="L182" s="28"/>
      <c r="M182" s="29"/>
      <c r="S182">
        <f>ROUND((Source!FX124/100)*((ROUND(Source!AF124*Source!I124, 2)+ROUND(Source!AE124*Source!I124, 2))), 2)</f>
        <v>0</v>
      </c>
      <c r="T182">
        <f>Source!X124</f>
        <v>0</v>
      </c>
      <c r="U182">
        <f>ROUND((Source!FY124/100)*((ROUND(Source!AF124*Source!I124, 2)+ROUND(Source!AE124*Source!I124, 2))), 2)</f>
        <v>0</v>
      </c>
      <c r="V182">
        <f>Source!Y124</f>
        <v>0</v>
      </c>
    </row>
    <row r="183" spans="1:26" ht="14.25" x14ac:dyDescent="0.2">
      <c r="A183" s="43"/>
      <c r="B183" s="43"/>
      <c r="C183" s="44"/>
      <c r="D183" s="45" t="s">
        <v>671</v>
      </c>
      <c r="E183" s="46"/>
      <c r="F183" s="47"/>
      <c r="G183" s="48">
        <f>Source!AL124</f>
        <v>57.5</v>
      </c>
      <c r="H183" s="49" t="str">
        <f>Source!DD124</f>
        <v/>
      </c>
      <c r="I183" s="48">
        <f>ROUND(Source!AC124*Source!I124, 2)</f>
        <v>8337.5</v>
      </c>
      <c r="J183" s="49"/>
      <c r="K183" s="49">
        <f>IF(Source!BC124&lt;&gt; 0, Source!BC124, 1)</f>
        <v>1</v>
      </c>
      <c r="L183" s="48">
        <f>Source!P124</f>
        <v>8337.5</v>
      </c>
      <c r="M183" s="50"/>
    </row>
    <row r="184" spans="1:26" ht="15" x14ac:dyDescent="0.25">
      <c r="H184" s="87">
        <f>ROUND(Source!AC124*Source!I124, 2)+ROUND(Source!AF124*Source!I124, 2)+ROUND(Source!AD124*Source!I124, 2)</f>
        <v>8337.5</v>
      </c>
      <c r="I184" s="87"/>
      <c r="K184" s="87">
        <f>Source!O124</f>
        <v>8337.5</v>
      </c>
      <c r="L184" s="87"/>
      <c r="M184" s="38">
        <f>Source!U124</f>
        <v>0</v>
      </c>
      <c r="O184" s="37">
        <f>H184</f>
        <v>8337.5</v>
      </c>
      <c r="P184" s="37">
        <f>K184</f>
        <v>8337.5</v>
      </c>
      <c r="Q184" s="37">
        <f>M184</f>
        <v>0</v>
      </c>
      <c r="W184">
        <f>IF(Source!BI124&lt;=1,H184, 0)</f>
        <v>8337.5</v>
      </c>
      <c r="X184">
        <f>IF(Source!BI124=2,H184, 0)</f>
        <v>0</v>
      </c>
      <c r="Y184">
        <f>IF(Source!BI124=3,H184, 0)</f>
        <v>0</v>
      </c>
      <c r="Z184">
        <f>IF(Source!BI124=4,H184, 0)</f>
        <v>0</v>
      </c>
    </row>
    <row r="185" spans="1:26" ht="14.25" x14ac:dyDescent="0.2">
      <c r="A185" s="24">
        <v>28</v>
      </c>
      <c r="B185" s="24" t="str">
        <f>Source!E125</f>
        <v>93</v>
      </c>
      <c r="C185" s="25" t="str">
        <f>Source!F125</f>
        <v/>
      </c>
      <c r="D185" s="22" t="str">
        <f>Source!G125</f>
        <v>Хомут нержавеющий 8х240мм</v>
      </c>
      <c r="E185" s="26" t="str">
        <f>Source!DW125</f>
        <v>ШТ</v>
      </c>
      <c r="F185" s="9">
        <f>Source!I125</f>
        <v>6</v>
      </c>
      <c r="G185" s="28">
        <f>IF(Source!AK125&lt;&gt; 0, Source!AK125,Source!AL125 + Source!AM125 + Source!AO125)</f>
        <v>784</v>
      </c>
      <c r="H185" s="27"/>
      <c r="I185" s="28"/>
      <c r="J185" s="27" t="str">
        <f>Source!BO125</f>
        <v/>
      </c>
      <c r="K185" s="27"/>
      <c r="L185" s="28"/>
      <c r="M185" s="29"/>
      <c r="S185">
        <f>ROUND((Source!FX125/100)*((ROUND(Source!AF125*Source!I125, 2)+ROUND(Source!AE125*Source!I125, 2))), 2)</f>
        <v>0</v>
      </c>
      <c r="T185">
        <f>Source!X125</f>
        <v>0</v>
      </c>
      <c r="U185">
        <f>ROUND((Source!FY125/100)*((ROUND(Source!AF125*Source!I125, 2)+ROUND(Source!AE125*Source!I125, 2))), 2)</f>
        <v>0</v>
      </c>
      <c r="V185">
        <f>Source!Y125</f>
        <v>0</v>
      </c>
    </row>
    <row r="186" spans="1:26" ht="14.25" x14ac:dyDescent="0.2">
      <c r="A186" s="43"/>
      <c r="B186" s="43"/>
      <c r="C186" s="44"/>
      <c r="D186" s="45" t="s">
        <v>671</v>
      </c>
      <c r="E186" s="46"/>
      <c r="F186" s="47"/>
      <c r="G186" s="48">
        <f>Source!AL125</f>
        <v>784</v>
      </c>
      <c r="H186" s="49" t="str">
        <f>Source!DD125</f>
        <v/>
      </c>
      <c r="I186" s="48">
        <f>ROUND(Source!AC125*Source!I125, 2)</f>
        <v>4704</v>
      </c>
      <c r="J186" s="49"/>
      <c r="K186" s="49">
        <f>IF(Source!BC125&lt;&gt; 0, Source!BC125, 1)</f>
        <v>1</v>
      </c>
      <c r="L186" s="48">
        <f>Source!P125</f>
        <v>4704</v>
      </c>
      <c r="M186" s="50"/>
    </row>
    <row r="187" spans="1:26" ht="15" x14ac:dyDescent="0.25">
      <c r="H187" s="87">
        <f>ROUND(Source!AC125*Source!I125, 2)+ROUND(Source!AF125*Source!I125, 2)+ROUND(Source!AD125*Source!I125, 2)</f>
        <v>4704</v>
      </c>
      <c r="I187" s="87"/>
      <c r="K187" s="87">
        <f>Source!O125</f>
        <v>4704</v>
      </c>
      <c r="L187" s="87"/>
      <c r="M187" s="38">
        <f>Source!U125</f>
        <v>0</v>
      </c>
      <c r="O187" s="37">
        <f>H187</f>
        <v>4704</v>
      </c>
      <c r="P187" s="37">
        <f>K187</f>
        <v>4704</v>
      </c>
      <c r="Q187" s="37">
        <f>M187</f>
        <v>0</v>
      </c>
      <c r="W187">
        <f>IF(Source!BI125&lt;=1,H187, 0)</f>
        <v>4704</v>
      </c>
      <c r="X187">
        <f>IF(Source!BI125=2,H187, 0)</f>
        <v>0</v>
      </c>
      <c r="Y187">
        <f>IF(Source!BI125=3,H187, 0)</f>
        <v>0</v>
      </c>
      <c r="Z187">
        <f>IF(Source!BI125=4,H187, 0)</f>
        <v>0</v>
      </c>
    </row>
    <row r="188" spans="1:26" ht="14.25" x14ac:dyDescent="0.2">
      <c r="A188" s="24">
        <v>29</v>
      </c>
      <c r="B188" s="24" t="str">
        <f>Source!E126</f>
        <v>94</v>
      </c>
      <c r="C188" s="25" t="str">
        <f>Source!F126</f>
        <v/>
      </c>
      <c r="D188" s="22" t="str">
        <f>Source!G126</f>
        <v>Анкер полукольцо 120х12мм</v>
      </c>
      <c r="E188" s="26" t="str">
        <f>Source!DW126</f>
        <v>ШТ</v>
      </c>
      <c r="F188" s="9">
        <f>Source!I126</f>
        <v>3</v>
      </c>
      <c r="G188" s="28">
        <f>IF(Source!AK126&lt;&gt; 0, Source!AK126,Source!AL126 + Source!AM126 + Source!AO126)</f>
        <v>145</v>
      </c>
      <c r="H188" s="27"/>
      <c r="I188" s="28"/>
      <c r="J188" s="27" t="str">
        <f>Source!BO126</f>
        <v/>
      </c>
      <c r="K188" s="27"/>
      <c r="L188" s="28"/>
      <c r="M188" s="29"/>
      <c r="S188">
        <f>ROUND((Source!FX126/100)*((ROUND(Source!AF126*Source!I126, 2)+ROUND(Source!AE126*Source!I126, 2))), 2)</f>
        <v>0</v>
      </c>
      <c r="T188">
        <f>Source!X126</f>
        <v>0</v>
      </c>
      <c r="U188">
        <f>ROUND((Source!FY126/100)*((ROUND(Source!AF126*Source!I126, 2)+ROUND(Source!AE126*Source!I126, 2))), 2)</f>
        <v>0</v>
      </c>
      <c r="V188">
        <f>Source!Y126</f>
        <v>0</v>
      </c>
    </row>
    <row r="189" spans="1:26" ht="14.25" x14ac:dyDescent="0.2">
      <c r="A189" s="43"/>
      <c r="B189" s="43"/>
      <c r="C189" s="44"/>
      <c r="D189" s="45" t="s">
        <v>671</v>
      </c>
      <c r="E189" s="46"/>
      <c r="F189" s="47"/>
      <c r="G189" s="48">
        <f>Source!AL126</f>
        <v>145</v>
      </c>
      <c r="H189" s="49" t="str">
        <f>Source!DD126</f>
        <v/>
      </c>
      <c r="I189" s="48">
        <f>ROUND(Source!AC126*Source!I126, 2)</f>
        <v>435</v>
      </c>
      <c r="J189" s="49"/>
      <c r="K189" s="49">
        <f>IF(Source!BC126&lt;&gt; 0, Source!BC126, 1)</f>
        <v>1</v>
      </c>
      <c r="L189" s="48">
        <f>Source!P126</f>
        <v>435</v>
      </c>
      <c r="M189" s="50"/>
    </row>
    <row r="190" spans="1:26" ht="15" x14ac:dyDescent="0.25">
      <c r="H190" s="87">
        <f>ROUND(Source!AC126*Source!I126, 2)+ROUND(Source!AF126*Source!I126, 2)+ROUND(Source!AD126*Source!I126, 2)</f>
        <v>435</v>
      </c>
      <c r="I190" s="87"/>
      <c r="K190" s="87">
        <f>Source!O126</f>
        <v>435</v>
      </c>
      <c r="L190" s="87"/>
      <c r="M190" s="38">
        <f>Source!U126</f>
        <v>0</v>
      </c>
      <c r="O190" s="37">
        <f>H190</f>
        <v>435</v>
      </c>
      <c r="P190" s="37">
        <f>K190</f>
        <v>435</v>
      </c>
      <c r="Q190" s="37">
        <f>M190</f>
        <v>0</v>
      </c>
      <c r="W190">
        <f>IF(Source!BI126&lt;=1,H190, 0)</f>
        <v>435</v>
      </c>
      <c r="X190">
        <f>IF(Source!BI126=2,H190, 0)</f>
        <v>0</v>
      </c>
      <c r="Y190">
        <f>IF(Source!BI126=3,H190, 0)</f>
        <v>0</v>
      </c>
      <c r="Z190">
        <f>IF(Source!BI126=4,H190, 0)</f>
        <v>0</v>
      </c>
    </row>
    <row r="191" spans="1:26" ht="14.25" x14ac:dyDescent="0.2">
      <c r="A191" s="24">
        <v>30</v>
      </c>
      <c r="B191" s="24" t="str">
        <f>Source!E127</f>
        <v>95</v>
      </c>
      <c r="C191" s="25" t="str">
        <f>Source!F127</f>
        <v/>
      </c>
      <c r="D191" s="22" t="str">
        <f>Source!G127</f>
        <v>Зажим для троса винтовой 3мм</v>
      </c>
      <c r="E191" s="26" t="str">
        <f>Source!DW127</f>
        <v>ШТ</v>
      </c>
      <c r="F191" s="9">
        <f>Source!I127</f>
        <v>10</v>
      </c>
      <c r="G191" s="28">
        <f>IF(Source!AK127&lt;&gt; 0, Source!AK127,Source!AL127 + Source!AM127 + Source!AO127)</f>
        <v>84</v>
      </c>
      <c r="H191" s="27"/>
      <c r="I191" s="28"/>
      <c r="J191" s="27" t="str">
        <f>Source!BO127</f>
        <v/>
      </c>
      <c r="K191" s="27"/>
      <c r="L191" s="28"/>
      <c r="M191" s="29"/>
      <c r="S191">
        <f>ROUND((Source!FX127/100)*((ROUND(Source!AF127*Source!I127, 2)+ROUND(Source!AE127*Source!I127, 2))), 2)</f>
        <v>0</v>
      </c>
      <c r="T191">
        <f>Source!X127</f>
        <v>0</v>
      </c>
      <c r="U191">
        <f>ROUND((Source!FY127/100)*((ROUND(Source!AF127*Source!I127, 2)+ROUND(Source!AE127*Source!I127, 2))), 2)</f>
        <v>0</v>
      </c>
      <c r="V191">
        <f>Source!Y127</f>
        <v>0</v>
      </c>
    </row>
    <row r="192" spans="1:26" ht="14.25" x14ac:dyDescent="0.2">
      <c r="A192" s="43"/>
      <c r="B192" s="43"/>
      <c r="C192" s="44"/>
      <c r="D192" s="45" t="s">
        <v>671</v>
      </c>
      <c r="E192" s="46"/>
      <c r="F192" s="47"/>
      <c r="G192" s="48">
        <f>Source!AL127</f>
        <v>84</v>
      </c>
      <c r="H192" s="49" t="str">
        <f>Source!DD127</f>
        <v/>
      </c>
      <c r="I192" s="48">
        <f>ROUND(Source!AC127*Source!I127, 2)</f>
        <v>840</v>
      </c>
      <c r="J192" s="49"/>
      <c r="K192" s="49">
        <f>IF(Source!BC127&lt;&gt; 0, Source!BC127, 1)</f>
        <v>1</v>
      </c>
      <c r="L192" s="48">
        <f>Source!P127</f>
        <v>840</v>
      </c>
      <c r="M192" s="50"/>
    </row>
    <row r="193" spans="1:26" ht="15" x14ac:dyDescent="0.25">
      <c r="H193" s="87">
        <f>ROUND(Source!AC127*Source!I127, 2)+ROUND(Source!AF127*Source!I127, 2)+ROUND(Source!AD127*Source!I127, 2)</f>
        <v>840</v>
      </c>
      <c r="I193" s="87"/>
      <c r="K193" s="87">
        <f>Source!O127</f>
        <v>840</v>
      </c>
      <c r="L193" s="87"/>
      <c r="M193" s="38">
        <f>Source!U127</f>
        <v>0</v>
      </c>
      <c r="O193" s="37">
        <f>H193</f>
        <v>840</v>
      </c>
      <c r="P193" s="37">
        <f>K193</f>
        <v>840</v>
      </c>
      <c r="Q193" s="37">
        <f>M193</f>
        <v>0</v>
      </c>
      <c r="W193">
        <f>IF(Source!BI127&lt;=1,H193, 0)</f>
        <v>840</v>
      </c>
      <c r="X193">
        <f>IF(Source!BI127=2,H193, 0)</f>
        <v>0</v>
      </c>
      <c r="Y193">
        <f>IF(Source!BI127=3,H193, 0)</f>
        <v>0</v>
      </c>
      <c r="Z193">
        <f>IF(Source!BI127=4,H193, 0)</f>
        <v>0</v>
      </c>
    </row>
    <row r="194" spans="1:26" ht="71.25" x14ac:dyDescent="0.2">
      <c r="A194" s="24">
        <v>31</v>
      </c>
      <c r="B194" s="24" t="str">
        <f>Source!E128</f>
        <v>96</v>
      </c>
      <c r="C194" s="25" t="str">
        <f>Source!F128</f>
        <v>м08-02-412-1</v>
      </c>
      <c r="D194" s="22" t="str">
        <f>Source!G128</f>
        <v>Затягивание провода в проложенные трубы и металлические рукава первого одножильного или многожильного в общей оплетке, суммарное сечение до 2,5 мм2</v>
      </c>
      <c r="E194" s="26" t="str">
        <f>Source!DW128</f>
        <v>100 м</v>
      </c>
      <c r="F194" s="9">
        <f>Source!I128</f>
        <v>9.1999999999999993</v>
      </c>
      <c r="G194" s="28">
        <f>IF(Source!AK128&lt;&gt; 0, Source!AK128,Source!AL128 + Source!AM128 + Source!AO128)</f>
        <v>53.17</v>
      </c>
      <c r="H194" s="27"/>
      <c r="I194" s="28"/>
      <c r="J194" s="27" t="str">
        <f>Source!BO128</f>
        <v>м08-02-412-1</v>
      </c>
      <c r="K194" s="27"/>
      <c r="L194" s="28"/>
      <c r="M194" s="29"/>
      <c r="S194">
        <f>ROUND((Source!FX128/100)*((ROUND(Source!AF128*Source!I128, 2)+ROUND(Source!AE128*Source!I128, 2))), 2)</f>
        <v>346.01</v>
      </c>
      <c r="T194">
        <f>Source!X128</f>
        <v>12909.88</v>
      </c>
      <c r="U194">
        <f>ROUND((Source!FY128/100)*((ROUND(Source!AF128*Source!I128, 2)+ROUND(Source!AE128*Source!I128, 2))), 2)</f>
        <v>236.74</v>
      </c>
      <c r="V194">
        <f>Source!Y128</f>
        <v>8833.08</v>
      </c>
    </row>
    <row r="195" spans="1:26" x14ac:dyDescent="0.2">
      <c r="D195" s="51" t="str">
        <f>"Объем: "&amp;Source!I128&amp;"=920/"&amp;"100"</f>
        <v>Объем: 9,2=920/100</v>
      </c>
    </row>
    <row r="196" spans="1:26" ht="14.25" x14ac:dyDescent="0.2">
      <c r="A196" s="24"/>
      <c r="B196" s="24"/>
      <c r="C196" s="25"/>
      <c r="D196" s="22" t="s">
        <v>663</v>
      </c>
      <c r="E196" s="26"/>
      <c r="F196" s="9"/>
      <c r="G196" s="28">
        <f>Source!AO128</f>
        <v>39.47</v>
      </c>
      <c r="H196" s="27" t="str">
        <f>Source!DG128</f>
        <v/>
      </c>
      <c r="I196" s="28">
        <f>ROUND(Source!AF128*Source!I128, 2)</f>
        <v>363.12</v>
      </c>
      <c r="J196" s="27"/>
      <c r="K196" s="27">
        <f>IF(Source!BA128&lt;&gt; 0, Source!BA128, 1)</f>
        <v>37.31</v>
      </c>
      <c r="L196" s="28">
        <f>Source!S128</f>
        <v>13548.16</v>
      </c>
      <c r="M196" s="29"/>
      <c r="R196">
        <f>I196</f>
        <v>363.12</v>
      </c>
    </row>
    <row r="197" spans="1:26" ht="14.25" x14ac:dyDescent="0.2">
      <c r="A197" s="24"/>
      <c r="B197" s="24"/>
      <c r="C197" s="25"/>
      <c r="D197" s="22" t="s">
        <v>302</v>
      </c>
      <c r="E197" s="26"/>
      <c r="F197" s="9"/>
      <c r="G197" s="28">
        <f>Source!AM128</f>
        <v>2.2999999999999998</v>
      </c>
      <c r="H197" s="27" t="str">
        <f>Source!DE128</f>
        <v/>
      </c>
      <c r="I197" s="28">
        <f>ROUND(Source!AD128*Source!I128, 2)</f>
        <v>21.16</v>
      </c>
      <c r="J197" s="27"/>
      <c r="K197" s="27">
        <f>IF(Source!BB128&lt;&gt; 0, Source!BB128, 1)</f>
        <v>12.64</v>
      </c>
      <c r="L197" s="28">
        <f>Source!Q128</f>
        <v>267.45999999999998</v>
      </c>
      <c r="M197" s="29"/>
    </row>
    <row r="198" spans="1:26" ht="14.25" x14ac:dyDescent="0.2">
      <c r="A198" s="24"/>
      <c r="B198" s="24"/>
      <c r="C198" s="25"/>
      <c r="D198" s="22" t="s">
        <v>670</v>
      </c>
      <c r="E198" s="26"/>
      <c r="F198" s="9"/>
      <c r="G198" s="28">
        <f>Source!AN128</f>
        <v>0.12</v>
      </c>
      <c r="H198" s="27" t="str">
        <f>Source!DF128</f>
        <v/>
      </c>
      <c r="I198" s="28">
        <f>ROUND(Source!AE128*Source!I128, 2)</f>
        <v>1.1000000000000001</v>
      </c>
      <c r="J198" s="27"/>
      <c r="K198" s="27">
        <f>IF(Source!BS128&lt;&gt; 0, Source!BS128, 1)</f>
        <v>37.31</v>
      </c>
      <c r="L198" s="28">
        <f>Source!R128</f>
        <v>41.19</v>
      </c>
      <c r="M198" s="29"/>
      <c r="R198">
        <f>I198</f>
        <v>1.1000000000000001</v>
      </c>
    </row>
    <row r="199" spans="1:26" ht="14.25" x14ac:dyDescent="0.2">
      <c r="A199" s="24"/>
      <c r="B199" s="24"/>
      <c r="C199" s="25"/>
      <c r="D199" s="22" t="s">
        <v>664</v>
      </c>
      <c r="E199" s="26" t="s">
        <v>665</v>
      </c>
      <c r="F199" s="9">
        <f>Source!BZ128</f>
        <v>95</v>
      </c>
      <c r="G199" s="30"/>
      <c r="H199" s="27"/>
      <c r="I199" s="28">
        <f>SUM(S194:S208)</f>
        <v>346.01</v>
      </c>
      <c r="J199" s="31"/>
      <c r="K199" s="22">
        <f>Source!AT128</f>
        <v>95</v>
      </c>
      <c r="L199" s="28">
        <f>SUM(T194:T208)</f>
        <v>12909.88</v>
      </c>
      <c r="M199" s="29"/>
    </row>
    <row r="200" spans="1:26" ht="14.25" x14ac:dyDescent="0.2">
      <c r="A200" s="24"/>
      <c r="B200" s="24"/>
      <c r="C200" s="25"/>
      <c r="D200" s="22" t="s">
        <v>666</v>
      </c>
      <c r="E200" s="26" t="s">
        <v>665</v>
      </c>
      <c r="F200" s="9">
        <f>Source!CA128</f>
        <v>65</v>
      </c>
      <c r="G200" s="30"/>
      <c r="H200" s="27"/>
      <c r="I200" s="28">
        <f>SUM(U194:U208)</f>
        <v>236.74</v>
      </c>
      <c r="J200" s="31"/>
      <c r="K200" s="22">
        <f>Source!AU128</f>
        <v>65</v>
      </c>
      <c r="L200" s="28">
        <f>SUM(V194:V208)</f>
        <v>8833.08</v>
      </c>
      <c r="M200" s="29"/>
    </row>
    <row r="201" spans="1:26" ht="14.25" x14ac:dyDescent="0.2">
      <c r="A201" s="24"/>
      <c r="B201" s="24"/>
      <c r="C201" s="25"/>
      <c r="D201" s="22" t="s">
        <v>667</v>
      </c>
      <c r="E201" s="26" t="s">
        <v>668</v>
      </c>
      <c r="F201" s="9">
        <f>Source!AQ128</f>
        <v>4.49</v>
      </c>
      <c r="G201" s="28"/>
      <c r="H201" s="27" t="str">
        <f>Source!DI128</f>
        <v/>
      </c>
      <c r="I201" s="28"/>
      <c r="J201" s="27"/>
      <c r="K201" s="27"/>
      <c r="L201" s="28"/>
      <c r="M201" s="32">
        <f>Source!U128</f>
        <v>41.308</v>
      </c>
    </row>
    <row r="202" spans="1:26" ht="14.25" x14ac:dyDescent="0.2">
      <c r="A202" s="71" t="s">
        <v>669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</row>
    <row r="203" spans="1:26" ht="14.25" x14ac:dyDescent="0.2">
      <c r="A203" s="33"/>
      <c r="B203" s="33"/>
      <c r="C203" s="33" t="str">
        <f>SmtRes!I211</f>
        <v>101-1764</v>
      </c>
      <c r="D203" s="33" t="str">
        <f>SmtRes!K211</f>
        <v>Тальк молотый, сорт I</v>
      </c>
      <c r="E203" s="35" t="str">
        <f>SmtRes!P211</f>
        <v>т</v>
      </c>
      <c r="F203" s="34">
        <f>SmtRes!Y211*Source!I128</f>
        <v>0</v>
      </c>
      <c r="G203" s="36">
        <f>SmtRes!AE211</f>
        <v>1820</v>
      </c>
      <c r="H203" s="35"/>
      <c r="I203" s="36">
        <f>SmtRes!AE211*SmtRes!Y211*Source!I128</f>
        <v>0</v>
      </c>
      <c r="J203" s="35"/>
      <c r="K203" s="35"/>
      <c r="L203" s="36">
        <f>SmtRes!AA211*SmtRes!Y211*Source!I128</f>
        <v>0</v>
      </c>
      <c r="M203" s="36"/>
    </row>
    <row r="204" spans="1:26" ht="14.25" x14ac:dyDescent="0.2">
      <c r="A204" s="33"/>
      <c r="B204" s="33"/>
      <c r="C204" s="33" t="str">
        <f>SmtRes!I212</f>
        <v>101-2143</v>
      </c>
      <c r="D204" s="33" t="str">
        <f>SmtRes!K212</f>
        <v>Краска</v>
      </c>
      <c r="E204" s="35" t="str">
        <f>SmtRes!P212</f>
        <v>кг</v>
      </c>
      <c r="F204" s="34">
        <f>SmtRes!Y212*Source!I128</f>
        <v>0</v>
      </c>
      <c r="G204" s="36">
        <f>SmtRes!AE212</f>
        <v>29.04</v>
      </c>
      <c r="H204" s="35"/>
      <c r="I204" s="36">
        <f>SmtRes!AE212*SmtRes!Y212*Source!I128</f>
        <v>0</v>
      </c>
      <c r="J204" s="35"/>
      <c r="K204" s="35"/>
      <c r="L204" s="36">
        <f>SmtRes!AA212*SmtRes!Y212*Source!I128</f>
        <v>0</v>
      </c>
      <c r="M204" s="36"/>
    </row>
    <row r="205" spans="1:26" ht="14.25" x14ac:dyDescent="0.2">
      <c r="A205" s="33"/>
      <c r="B205" s="33"/>
      <c r="C205" s="33" t="str">
        <f>SmtRes!I213</f>
        <v>101-2499</v>
      </c>
      <c r="D205" s="33" t="str">
        <f>SmtRes!K213</f>
        <v>Лента изоляционная прорезиненная односторонняя ширина 20 мм, толщина 0,25-0,35 мм</v>
      </c>
      <c r="E205" s="35" t="str">
        <f>SmtRes!P213</f>
        <v>кг</v>
      </c>
      <c r="F205" s="34">
        <f>SmtRes!Y213*Source!I128</f>
        <v>0</v>
      </c>
      <c r="G205" s="36">
        <f>SmtRes!AE213</f>
        <v>31</v>
      </c>
      <c r="H205" s="35"/>
      <c r="I205" s="36">
        <f>SmtRes!AE213*SmtRes!Y213*Source!I128</f>
        <v>0</v>
      </c>
      <c r="J205" s="35"/>
      <c r="K205" s="35"/>
      <c r="L205" s="36">
        <f>SmtRes!AA213*SmtRes!Y213*Source!I128</f>
        <v>0</v>
      </c>
      <c r="M205" s="36"/>
    </row>
    <row r="206" spans="1:26" ht="14.25" x14ac:dyDescent="0.2">
      <c r="A206" s="33"/>
      <c r="B206" s="33"/>
      <c r="C206" s="33" t="str">
        <f>SmtRes!I214</f>
        <v>509-1650</v>
      </c>
      <c r="D206" s="33" t="str">
        <f>SmtRes!K214</f>
        <v>Гильза кабельная медная ГМ 2,5</v>
      </c>
      <c r="E206" s="35" t="str">
        <f>SmtRes!P214</f>
        <v>шт.</v>
      </c>
      <c r="F206" s="34">
        <f>SmtRes!Y214*Source!I128</f>
        <v>0</v>
      </c>
      <c r="G206" s="36">
        <f>SmtRes!AE214</f>
        <v>0.67</v>
      </c>
      <c r="H206" s="35"/>
      <c r="I206" s="36">
        <f>SmtRes!AE214*SmtRes!Y214*Source!I128</f>
        <v>0</v>
      </c>
      <c r="J206" s="35"/>
      <c r="K206" s="35"/>
      <c r="L206" s="36">
        <f>SmtRes!AA214*SmtRes!Y214*Source!I128</f>
        <v>0</v>
      </c>
      <c r="M206" s="36"/>
    </row>
    <row r="207" spans="1:26" ht="14.25" x14ac:dyDescent="0.2">
      <c r="A207" s="33"/>
      <c r="B207" s="33"/>
      <c r="C207" s="33" t="str">
        <f>SmtRes!I215</f>
        <v>509-1710</v>
      </c>
      <c r="D207" s="33" t="str">
        <f>SmtRes!K215</f>
        <v>Втулки В17</v>
      </c>
      <c r="E207" s="35" t="str">
        <f>SmtRes!P215</f>
        <v>1000 шт.</v>
      </c>
      <c r="F207" s="34">
        <f>SmtRes!Y215*Source!I128</f>
        <v>0</v>
      </c>
      <c r="G207" s="36">
        <f>SmtRes!AE215</f>
        <v>76.53</v>
      </c>
      <c r="H207" s="35"/>
      <c r="I207" s="36">
        <f>SmtRes!AE215*SmtRes!Y215*Source!I128</f>
        <v>0</v>
      </c>
      <c r="J207" s="35"/>
      <c r="K207" s="35"/>
      <c r="L207" s="36">
        <f>SmtRes!AA215*SmtRes!Y215*Source!I128</f>
        <v>0</v>
      </c>
      <c r="M207" s="36"/>
    </row>
    <row r="208" spans="1:26" ht="14.25" x14ac:dyDescent="0.2">
      <c r="A208" s="39"/>
      <c r="B208" s="39"/>
      <c r="C208" s="39" t="str">
        <f>SmtRes!I216</f>
        <v>999-9950</v>
      </c>
      <c r="D208" s="39" t="str">
        <f>SmtRes!K216</f>
        <v>Вспомогательные ненормируемые материалы (2% от ОЗП)</v>
      </c>
      <c r="E208" s="40" t="str">
        <f>SmtRes!P216</f>
        <v>РУБ</v>
      </c>
      <c r="F208" s="41">
        <f>SmtRes!Y216*Source!I128</f>
        <v>0</v>
      </c>
      <c r="G208" s="42">
        <f>SmtRes!AE216</f>
        <v>1</v>
      </c>
      <c r="H208" s="40"/>
      <c r="I208" s="42">
        <f>SmtRes!AE216*SmtRes!Y216*Source!I128</f>
        <v>0</v>
      </c>
      <c r="J208" s="40"/>
      <c r="K208" s="40"/>
      <c r="L208" s="42">
        <f>SmtRes!AA216*SmtRes!Y216*Source!I128</f>
        <v>0</v>
      </c>
      <c r="M208" s="42"/>
    </row>
    <row r="209" spans="1:26" ht="15" x14ac:dyDescent="0.25">
      <c r="H209" s="87">
        <f>ROUND(Source!AC128*Source!I128, 2)+ROUND(Source!AF128*Source!I128, 2)+ROUND(Source!AD128*Source!I128, 2)+SUM(I199:I200)</f>
        <v>967.03</v>
      </c>
      <c r="I209" s="87"/>
      <c r="K209" s="87">
        <f>Source!O128+SUM(L199:L200)</f>
        <v>35558.58</v>
      </c>
      <c r="L209" s="87"/>
      <c r="M209" s="38">
        <f>Source!U128</f>
        <v>41.308</v>
      </c>
      <c r="O209" s="37">
        <f>H209</f>
        <v>967.03</v>
      </c>
      <c r="P209" s="37">
        <f>K209</f>
        <v>35558.58</v>
      </c>
      <c r="Q209" s="37">
        <f>M209</f>
        <v>41.308</v>
      </c>
      <c r="W209">
        <f>IF(Source!BI128&lt;=1,H209, 0)</f>
        <v>0</v>
      </c>
      <c r="X209">
        <f>IF(Source!BI128=2,H209, 0)</f>
        <v>967.03</v>
      </c>
      <c r="Y209">
        <f>IF(Source!BI128=3,H209, 0)</f>
        <v>0</v>
      </c>
      <c r="Z209">
        <f>IF(Source!BI128=4,H209, 0)</f>
        <v>0</v>
      </c>
    </row>
    <row r="210" spans="1:26" ht="42.75" x14ac:dyDescent="0.2">
      <c r="A210" s="24">
        <v>32</v>
      </c>
      <c r="B210" s="24" t="str">
        <f>Source!E129</f>
        <v>97</v>
      </c>
      <c r="C210" s="25" t="str">
        <f>Source!F129</f>
        <v/>
      </c>
      <c r="D210" s="22" t="str">
        <f>Source!G129</f>
        <v>Кабель 4-х парный UTP Cat5E для внешней прокладки PARLan F/UTP cat 5e 4x2x0.52 PVC/PE</v>
      </c>
      <c r="E210" s="26" t="str">
        <f>Source!DW129</f>
        <v>м</v>
      </c>
      <c r="F210" s="9">
        <f>Source!I129</f>
        <v>920</v>
      </c>
      <c r="G210" s="28">
        <f>IF(Source!AK129&lt;&gt; 0, Source!AK129,Source!AL129 + Source!AM129 + Source!AO129)</f>
        <v>52</v>
      </c>
      <c r="H210" s="27"/>
      <c r="I210" s="28"/>
      <c r="J210" s="27" t="str">
        <f>Source!BO129</f>
        <v/>
      </c>
      <c r="K210" s="27"/>
      <c r="L210" s="28"/>
      <c r="M210" s="29"/>
      <c r="S210">
        <f>ROUND((Source!FX129/100)*((ROUND(Source!AF129*Source!I129, 2)+ROUND(Source!AE129*Source!I129, 2))), 2)</f>
        <v>0</v>
      </c>
      <c r="T210">
        <f>Source!X129</f>
        <v>0</v>
      </c>
      <c r="U210">
        <f>ROUND((Source!FY129/100)*((ROUND(Source!AF129*Source!I129, 2)+ROUND(Source!AE129*Source!I129, 2))), 2)</f>
        <v>0</v>
      </c>
      <c r="V210">
        <f>Source!Y129</f>
        <v>0</v>
      </c>
    </row>
    <row r="211" spans="1:26" ht="14.25" x14ac:dyDescent="0.2">
      <c r="A211" s="43"/>
      <c r="B211" s="43"/>
      <c r="C211" s="44"/>
      <c r="D211" s="45" t="s">
        <v>671</v>
      </c>
      <c r="E211" s="46"/>
      <c r="F211" s="47"/>
      <c r="G211" s="48">
        <f>Source!AL129</f>
        <v>52</v>
      </c>
      <c r="H211" s="49" t="str">
        <f>Source!DD129</f>
        <v/>
      </c>
      <c r="I211" s="48">
        <f>ROUND(Source!AC129*Source!I129, 2)</f>
        <v>47840</v>
      </c>
      <c r="J211" s="49"/>
      <c r="K211" s="49">
        <f>IF(Source!BC129&lt;&gt; 0, Source!BC129, 1)</f>
        <v>1</v>
      </c>
      <c r="L211" s="48">
        <f>Source!P129</f>
        <v>47840</v>
      </c>
      <c r="M211" s="50"/>
    </row>
    <row r="212" spans="1:26" ht="15" x14ac:dyDescent="0.25">
      <c r="H212" s="87">
        <f>ROUND(Source!AC129*Source!I129, 2)+ROUND(Source!AF129*Source!I129, 2)+ROUND(Source!AD129*Source!I129, 2)</f>
        <v>47840</v>
      </c>
      <c r="I212" s="87"/>
      <c r="K212" s="87">
        <f>Source!O129</f>
        <v>47840</v>
      </c>
      <c r="L212" s="87"/>
      <c r="M212" s="38">
        <f>Source!U129</f>
        <v>0</v>
      </c>
      <c r="O212" s="37">
        <f>H212</f>
        <v>47840</v>
      </c>
      <c r="P212" s="37">
        <f>K212</f>
        <v>47840</v>
      </c>
      <c r="Q212" s="37">
        <f>M212</f>
        <v>0</v>
      </c>
      <c r="W212">
        <f>IF(Source!BI129&lt;=1,H212, 0)</f>
        <v>47840</v>
      </c>
      <c r="X212">
        <f>IF(Source!BI129=2,H212, 0)</f>
        <v>0</v>
      </c>
      <c r="Y212">
        <f>IF(Source!BI129=3,H212, 0)</f>
        <v>0</v>
      </c>
      <c r="Z212">
        <f>IF(Source!BI129=4,H212, 0)</f>
        <v>0</v>
      </c>
    </row>
    <row r="213" spans="1:26" ht="14.25" x14ac:dyDescent="0.2">
      <c r="A213" s="24">
        <v>33</v>
      </c>
      <c r="B213" s="24" t="str">
        <f>Source!E130</f>
        <v>98</v>
      </c>
      <c r="C213" s="25" t="str">
        <f>Source!F130</f>
        <v/>
      </c>
      <c r="D213" s="22" t="str">
        <f>Source!G130</f>
        <v>Коннектор RJ-45</v>
      </c>
      <c r="E213" s="26" t="str">
        <f>Source!DW130</f>
        <v>ШТ</v>
      </c>
      <c r="F213" s="9">
        <f>Source!I130</f>
        <v>30</v>
      </c>
      <c r="G213" s="28">
        <f>IF(Source!AK130&lt;&gt; 0, Source!AK130,Source!AL130 + Source!AM130 + Source!AO130)</f>
        <v>5</v>
      </c>
      <c r="H213" s="27"/>
      <c r="I213" s="28"/>
      <c r="J213" s="27" t="str">
        <f>Source!BO130</f>
        <v/>
      </c>
      <c r="K213" s="27"/>
      <c r="L213" s="28"/>
      <c r="M213" s="29"/>
      <c r="S213">
        <f>ROUND((Source!FX130/100)*((ROUND(Source!AF130*Source!I130, 2)+ROUND(Source!AE130*Source!I130, 2))), 2)</f>
        <v>0</v>
      </c>
      <c r="T213">
        <f>Source!X130</f>
        <v>0</v>
      </c>
      <c r="U213">
        <f>ROUND((Source!FY130/100)*((ROUND(Source!AF130*Source!I130, 2)+ROUND(Source!AE130*Source!I130, 2))), 2)</f>
        <v>0</v>
      </c>
      <c r="V213">
        <f>Source!Y130</f>
        <v>0</v>
      </c>
    </row>
    <row r="214" spans="1:26" ht="14.25" x14ac:dyDescent="0.2">
      <c r="A214" s="43"/>
      <c r="B214" s="43"/>
      <c r="C214" s="44"/>
      <c r="D214" s="45" t="s">
        <v>671</v>
      </c>
      <c r="E214" s="46"/>
      <c r="F214" s="47"/>
      <c r="G214" s="48">
        <f>Source!AL130</f>
        <v>5</v>
      </c>
      <c r="H214" s="49" t="str">
        <f>Source!DD130</f>
        <v/>
      </c>
      <c r="I214" s="48">
        <f>ROUND(Source!AC130*Source!I130, 2)</f>
        <v>150</v>
      </c>
      <c r="J214" s="49"/>
      <c r="K214" s="49">
        <f>IF(Source!BC130&lt;&gt; 0, Source!BC130, 1)</f>
        <v>1</v>
      </c>
      <c r="L214" s="48">
        <f>Source!P130</f>
        <v>150</v>
      </c>
      <c r="M214" s="50"/>
    </row>
    <row r="215" spans="1:26" ht="15" x14ac:dyDescent="0.25">
      <c r="H215" s="87">
        <f>ROUND(Source!AC130*Source!I130, 2)+ROUND(Source!AF130*Source!I130, 2)+ROUND(Source!AD130*Source!I130, 2)</f>
        <v>150</v>
      </c>
      <c r="I215" s="87"/>
      <c r="K215" s="87">
        <f>Source!O130</f>
        <v>150</v>
      </c>
      <c r="L215" s="87"/>
      <c r="M215" s="38">
        <f>Source!U130</f>
        <v>0</v>
      </c>
      <c r="O215" s="37">
        <f>H215</f>
        <v>150</v>
      </c>
      <c r="P215" s="37">
        <f>K215</f>
        <v>150</v>
      </c>
      <c r="Q215" s="37">
        <f>M215</f>
        <v>0</v>
      </c>
      <c r="W215">
        <f>IF(Source!BI130&lt;=1,H215, 0)</f>
        <v>150</v>
      </c>
      <c r="X215">
        <f>IF(Source!BI130=2,H215, 0)</f>
        <v>0</v>
      </c>
      <c r="Y215">
        <f>IF(Source!BI130=3,H215, 0)</f>
        <v>0</v>
      </c>
      <c r="Z215">
        <f>IF(Source!BI130=4,H215, 0)</f>
        <v>0</v>
      </c>
    </row>
    <row r="216" spans="1:26" ht="14.25" x14ac:dyDescent="0.2">
      <c r="A216" s="24">
        <v>34</v>
      </c>
      <c r="B216" s="24" t="str">
        <f>Source!E131</f>
        <v>99</v>
      </c>
      <c r="C216" s="25" t="str">
        <f>Source!F131</f>
        <v/>
      </c>
      <c r="D216" s="22" t="str">
        <f>Source!G131</f>
        <v>Крепёж  клипса д=20мм.</v>
      </c>
      <c r="E216" s="26" t="str">
        <f>Source!DW131</f>
        <v>шт.</v>
      </c>
      <c r="F216" s="9">
        <f>Source!I131</f>
        <v>600</v>
      </c>
      <c r="G216" s="28">
        <f>IF(Source!AK131&lt;&gt; 0, Source!AK131,Source!AL131 + Source!AM131 + Source!AO131)</f>
        <v>5</v>
      </c>
      <c r="H216" s="27"/>
      <c r="I216" s="28"/>
      <c r="J216" s="27" t="str">
        <f>Source!BO131</f>
        <v/>
      </c>
      <c r="K216" s="27"/>
      <c r="L216" s="28"/>
      <c r="M216" s="29"/>
      <c r="S216">
        <f>ROUND((Source!FX131/100)*((ROUND(Source!AF131*Source!I131, 2)+ROUND(Source!AE131*Source!I131, 2))), 2)</f>
        <v>0</v>
      </c>
      <c r="T216">
        <f>Source!X131</f>
        <v>0</v>
      </c>
      <c r="U216">
        <f>ROUND((Source!FY131/100)*((ROUND(Source!AF131*Source!I131, 2)+ROUND(Source!AE131*Source!I131, 2))), 2)</f>
        <v>0</v>
      </c>
      <c r="V216">
        <f>Source!Y131</f>
        <v>0</v>
      </c>
    </row>
    <row r="217" spans="1:26" ht="14.25" x14ac:dyDescent="0.2">
      <c r="A217" s="43"/>
      <c r="B217" s="43"/>
      <c r="C217" s="44"/>
      <c r="D217" s="45" t="s">
        <v>671</v>
      </c>
      <c r="E217" s="46"/>
      <c r="F217" s="47"/>
      <c r="G217" s="48">
        <f>Source!AL131</f>
        <v>5</v>
      </c>
      <c r="H217" s="49" t="str">
        <f>Source!DD131</f>
        <v/>
      </c>
      <c r="I217" s="48">
        <f>ROUND(Source!AC131*Source!I131, 2)</f>
        <v>3000</v>
      </c>
      <c r="J217" s="49"/>
      <c r="K217" s="49">
        <f>IF(Source!BC131&lt;&gt; 0, Source!BC131, 1)</f>
        <v>1</v>
      </c>
      <c r="L217" s="48">
        <f>Source!P131</f>
        <v>3000</v>
      </c>
      <c r="M217" s="50"/>
    </row>
    <row r="218" spans="1:26" ht="15" x14ac:dyDescent="0.25">
      <c r="H218" s="87">
        <f>ROUND(Source!AC131*Source!I131, 2)+ROUND(Source!AF131*Source!I131, 2)+ROUND(Source!AD131*Source!I131, 2)</f>
        <v>3000</v>
      </c>
      <c r="I218" s="87"/>
      <c r="K218" s="87">
        <f>Source!O131</f>
        <v>3000</v>
      </c>
      <c r="L218" s="87"/>
      <c r="M218" s="38">
        <f>Source!U131</f>
        <v>0</v>
      </c>
      <c r="O218" s="37">
        <f>H218</f>
        <v>3000</v>
      </c>
      <c r="P218" s="37">
        <f>K218</f>
        <v>3000</v>
      </c>
      <c r="Q218" s="37">
        <f>M218</f>
        <v>0</v>
      </c>
      <c r="W218">
        <f>IF(Source!BI131&lt;=1,H218, 0)</f>
        <v>3000</v>
      </c>
      <c r="X218">
        <f>IF(Source!BI131=2,H218, 0)</f>
        <v>0</v>
      </c>
      <c r="Y218">
        <f>IF(Source!BI131=3,H218, 0)</f>
        <v>0</v>
      </c>
      <c r="Z218">
        <f>IF(Source!BI131=4,H218, 0)</f>
        <v>0</v>
      </c>
    </row>
    <row r="219" spans="1:26" ht="14.25" x14ac:dyDescent="0.2">
      <c r="A219" s="24">
        <v>35</v>
      </c>
      <c r="B219" s="24" t="str">
        <f>Source!E132</f>
        <v>100</v>
      </c>
      <c r="C219" s="25" t="str">
        <f>Source!F132</f>
        <v/>
      </c>
      <c r="D219" s="22" t="str">
        <f>Source!G132</f>
        <v>Саморез 3,5х35</v>
      </c>
      <c r="E219" s="26" t="str">
        <f>Source!DW132</f>
        <v>ШТ</v>
      </c>
      <c r="F219" s="9">
        <f>Source!I132</f>
        <v>600</v>
      </c>
      <c r="G219" s="28">
        <f>IF(Source!AK132&lt;&gt; 0, Source!AK132,Source!AL132 + Source!AM132 + Source!AO132)</f>
        <v>1.6</v>
      </c>
      <c r="H219" s="27"/>
      <c r="I219" s="28"/>
      <c r="J219" s="27" t="str">
        <f>Source!BO132</f>
        <v/>
      </c>
      <c r="K219" s="27"/>
      <c r="L219" s="28"/>
      <c r="M219" s="29"/>
      <c r="S219">
        <f>ROUND((Source!FX132/100)*((ROUND(Source!AF132*Source!I132, 2)+ROUND(Source!AE132*Source!I132, 2))), 2)</f>
        <v>0</v>
      </c>
      <c r="T219">
        <f>Source!X132</f>
        <v>0</v>
      </c>
      <c r="U219">
        <f>ROUND((Source!FY132/100)*((ROUND(Source!AF132*Source!I132, 2)+ROUND(Source!AE132*Source!I132, 2))), 2)</f>
        <v>0</v>
      </c>
      <c r="V219">
        <f>Source!Y132</f>
        <v>0</v>
      </c>
    </row>
    <row r="220" spans="1:26" ht="14.25" x14ac:dyDescent="0.2">
      <c r="A220" s="43"/>
      <c r="B220" s="43"/>
      <c r="C220" s="44"/>
      <c r="D220" s="45" t="s">
        <v>671</v>
      </c>
      <c r="E220" s="46"/>
      <c r="F220" s="47"/>
      <c r="G220" s="48">
        <f>Source!AL132</f>
        <v>1.6</v>
      </c>
      <c r="H220" s="49" t="str">
        <f>Source!DD132</f>
        <v/>
      </c>
      <c r="I220" s="48">
        <f>ROUND(Source!AC132*Source!I132, 2)</f>
        <v>960</v>
      </c>
      <c r="J220" s="49"/>
      <c r="K220" s="49">
        <f>IF(Source!BC132&lt;&gt; 0, Source!BC132, 1)</f>
        <v>1</v>
      </c>
      <c r="L220" s="48">
        <f>Source!P132</f>
        <v>960</v>
      </c>
      <c r="M220" s="50"/>
    </row>
    <row r="221" spans="1:26" ht="15" x14ac:dyDescent="0.25">
      <c r="H221" s="87">
        <f>ROUND(Source!AC132*Source!I132, 2)+ROUND(Source!AF132*Source!I132, 2)+ROUND(Source!AD132*Source!I132, 2)</f>
        <v>960</v>
      </c>
      <c r="I221" s="87"/>
      <c r="K221" s="87">
        <f>Source!O132</f>
        <v>960</v>
      </c>
      <c r="L221" s="87"/>
      <c r="M221" s="38">
        <f>Source!U132</f>
        <v>0</v>
      </c>
      <c r="O221" s="37">
        <f>H221</f>
        <v>960</v>
      </c>
      <c r="P221" s="37">
        <f>K221</f>
        <v>960</v>
      </c>
      <c r="Q221" s="37">
        <f>M221</f>
        <v>0</v>
      </c>
      <c r="W221">
        <f>IF(Source!BI132&lt;=1,H221, 0)</f>
        <v>960</v>
      </c>
      <c r="X221">
        <f>IF(Source!BI132=2,H221, 0)</f>
        <v>0</v>
      </c>
      <c r="Y221">
        <f>IF(Source!BI132=3,H221, 0)</f>
        <v>0</v>
      </c>
      <c r="Z221">
        <f>IF(Source!BI132=4,H221, 0)</f>
        <v>0</v>
      </c>
    </row>
    <row r="222" spans="1:26" ht="14.25" x14ac:dyDescent="0.2">
      <c r="A222" s="24">
        <v>36</v>
      </c>
      <c r="B222" s="24" t="str">
        <f>Source!E134</f>
        <v>102</v>
      </c>
      <c r="C222" s="25" t="str">
        <f>Source!F134</f>
        <v>Прайс</v>
      </c>
      <c r="D222" s="22" t="str">
        <f>Source!G134</f>
        <v>Стяжка кабельная 4х150мм (100шт)</v>
      </c>
      <c r="E222" s="26" t="str">
        <f>Source!DW134</f>
        <v>упак</v>
      </c>
      <c r="F222" s="9">
        <f>Source!I134</f>
        <v>4</v>
      </c>
      <c r="G222" s="28">
        <f>IF(Source!AK134&lt;&gt; 0, Source!AK134,Source!AL134 + Source!AM134 + Source!AO134)</f>
        <v>96.58</v>
      </c>
      <c r="H222" s="27"/>
      <c r="I222" s="28"/>
      <c r="J222" s="27" t="str">
        <f>Source!BO134</f>
        <v/>
      </c>
      <c r="K222" s="27"/>
      <c r="L222" s="28"/>
      <c r="M222" s="29"/>
      <c r="S222">
        <f>ROUND((Source!FX134/100)*((ROUND(Source!AF134*Source!I134, 2)+ROUND(Source!AE134*Source!I134, 2))), 2)</f>
        <v>0</v>
      </c>
      <c r="T222">
        <f>Source!X134</f>
        <v>0</v>
      </c>
      <c r="U222">
        <f>ROUND((Source!FY134/100)*((ROUND(Source!AF134*Source!I134, 2)+ROUND(Source!AE134*Source!I134, 2))), 2)</f>
        <v>0</v>
      </c>
      <c r="V222">
        <f>Source!Y134</f>
        <v>0</v>
      </c>
    </row>
    <row r="223" spans="1:26" ht="14.25" x14ac:dyDescent="0.2">
      <c r="A223" s="43"/>
      <c r="B223" s="43"/>
      <c r="C223" s="44"/>
      <c r="D223" s="45" t="s">
        <v>671</v>
      </c>
      <c r="E223" s="46"/>
      <c r="F223" s="47"/>
      <c r="G223" s="48">
        <f>Source!AL134</f>
        <v>96.58</v>
      </c>
      <c r="H223" s="49" t="str">
        <f>Source!DD134</f>
        <v/>
      </c>
      <c r="I223" s="48">
        <f>ROUND(Source!AC134*Source!I134, 2)</f>
        <v>386.32</v>
      </c>
      <c r="J223" s="49"/>
      <c r="K223" s="49">
        <f>IF(Source!BC134&lt;&gt; 0, Source!BC134, 1)</f>
        <v>1</v>
      </c>
      <c r="L223" s="48">
        <f>Source!P134</f>
        <v>386.32</v>
      </c>
      <c r="M223" s="50"/>
    </row>
    <row r="224" spans="1:26" ht="15" x14ac:dyDescent="0.25">
      <c r="H224" s="87">
        <f>ROUND(Source!AC134*Source!I134, 2)+ROUND(Source!AF134*Source!I134, 2)+ROUND(Source!AD134*Source!I134, 2)</f>
        <v>386.32</v>
      </c>
      <c r="I224" s="87"/>
      <c r="K224" s="87">
        <f>Source!O134</f>
        <v>386.32</v>
      </c>
      <c r="L224" s="87"/>
      <c r="M224" s="38">
        <f>Source!U134</f>
        <v>0</v>
      </c>
      <c r="O224" s="37">
        <f>H224</f>
        <v>386.32</v>
      </c>
      <c r="P224" s="37">
        <f>K224</f>
        <v>386.32</v>
      </c>
      <c r="Q224" s="37">
        <f>M224</f>
        <v>0</v>
      </c>
      <c r="W224">
        <f>IF(Source!BI134&lt;=1,H224, 0)</f>
        <v>386.32</v>
      </c>
      <c r="X224">
        <f>IF(Source!BI134=2,H224, 0)</f>
        <v>0</v>
      </c>
      <c r="Y224">
        <f>IF(Source!BI134=3,H224, 0)</f>
        <v>0</v>
      </c>
      <c r="Z224">
        <f>IF(Source!BI134=4,H224, 0)</f>
        <v>0</v>
      </c>
    </row>
    <row r="225" spans="1:26" ht="42.75" x14ac:dyDescent="0.2">
      <c r="A225" s="24">
        <v>37</v>
      </c>
      <c r="B225" s="24" t="str">
        <f>Source!E135</f>
        <v>103</v>
      </c>
      <c r="C225" s="25" t="str">
        <f>Source!F135</f>
        <v>м10-04-112-6</v>
      </c>
      <c r="D225" s="22" t="str">
        <f>Source!G135</f>
        <v>Шкаф или панель коммутации связи и сигнализации на стене или в нише, количество пар свыше 500</v>
      </c>
      <c r="E225" s="26" t="str">
        <f>Source!DW135</f>
        <v>1  ШТ.</v>
      </c>
      <c r="F225" s="9">
        <f>Source!I135</f>
        <v>1</v>
      </c>
      <c r="G225" s="28">
        <f>IF(Source!AK135&lt;&gt; 0, Source!AK135,Source!AL135 + Source!AM135 + Source!AO135)</f>
        <v>1109.4000000000001</v>
      </c>
      <c r="H225" s="27"/>
      <c r="I225" s="28"/>
      <c r="J225" s="27" t="str">
        <f>Source!BO135</f>
        <v>м10-04-112-6</v>
      </c>
      <c r="K225" s="27"/>
      <c r="L225" s="28"/>
      <c r="M225" s="29"/>
      <c r="S225">
        <f>ROUND((Source!FX135/100)*((ROUND(Source!AF135*Source!I135, 2)+ROUND(Source!AE135*Source!I135, 2))), 2)</f>
        <v>645.12</v>
      </c>
      <c r="T225">
        <f>Source!X135</f>
        <v>24069.52</v>
      </c>
      <c r="U225">
        <f>ROUND((Source!FY135/100)*((ROUND(Source!AF135*Source!I135, 2)+ROUND(Source!AE135*Source!I135, 2))), 2)</f>
        <v>455.79</v>
      </c>
      <c r="V225">
        <f>Source!Y135</f>
        <v>17005.64</v>
      </c>
    </row>
    <row r="226" spans="1:26" ht="14.25" x14ac:dyDescent="0.2">
      <c r="A226" s="24"/>
      <c r="B226" s="24"/>
      <c r="C226" s="25"/>
      <c r="D226" s="22" t="s">
        <v>663</v>
      </c>
      <c r="E226" s="26"/>
      <c r="F226" s="9"/>
      <c r="G226" s="28">
        <f>Source!AO135</f>
        <v>701.22</v>
      </c>
      <c r="H226" s="27" t="str">
        <f>Source!DG135</f>
        <v/>
      </c>
      <c r="I226" s="28">
        <f>ROUND(Source!AF135*Source!I135, 2)</f>
        <v>701.22</v>
      </c>
      <c r="J226" s="27"/>
      <c r="K226" s="27">
        <f>IF(Source!BA135&lt;&gt; 0, Source!BA135, 1)</f>
        <v>37.31</v>
      </c>
      <c r="L226" s="28">
        <f>Source!S135</f>
        <v>26162.52</v>
      </c>
      <c r="M226" s="29"/>
      <c r="R226">
        <f>I226</f>
        <v>701.22</v>
      </c>
    </row>
    <row r="227" spans="1:26" ht="14.25" x14ac:dyDescent="0.2">
      <c r="A227" s="24"/>
      <c r="B227" s="24"/>
      <c r="C227" s="25"/>
      <c r="D227" s="22" t="s">
        <v>671</v>
      </c>
      <c r="E227" s="26"/>
      <c r="F227" s="9"/>
      <c r="G227" s="28">
        <f>Source!AL135</f>
        <v>408.18</v>
      </c>
      <c r="H227" s="27" t="str">
        <f>Source!DD135</f>
        <v/>
      </c>
      <c r="I227" s="28">
        <f>ROUND(Source!AC135*Source!I135, 2)</f>
        <v>408.18</v>
      </c>
      <c r="J227" s="27"/>
      <c r="K227" s="27">
        <f>IF(Source!BC135&lt;&gt; 0, Source!BC135, 1)</f>
        <v>10.78</v>
      </c>
      <c r="L227" s="28">
        <f>Source!P135</f>
        <v>4400.18</v>
      </c>
      <c r="M227" s="29"/>
    </row>
    <row r="228" spans="1:26" ht="14.25" x14ac:dyDescent="0.2">
      <c r="A228" s="24"/>
      <c r="B228" s="24"/>
      <c r="C228" s="25"/>
      <c r="D228" s="22" t="s">
        <v>664</v>
      </c>
      <c r="E228" s="26" t="s">
        <v>665</v>
      </c>
      <c r="F228" s="9">
        <f>Source!BZ135</f>
        <v>92</v>
      </c>
      <c r="G228" s="30"/>
      <c r="H228" s="27"/>
      <c r="I228" s="28">
        <f>SUM(S225:S238)</f>
        <v>645.12</v>
      </c>
      <c r="J228" s="31"/>
      <c r="K228" s="22">
        <f>Source!AT135</f>
        <v>92</v>
      </c>
      <c r="L228" s="28">
        <f>SUM(T225:T238)</f>
        <v>24069.52</v>
      </c>
      <c r="M228" s="29"/>
    </row>
    <row r="229" spans="1:26" ht="14.25" x14ac:dyDescent="0.2">
      <c r="A229" s="24"/>
      <c r="B229" s="24"/>
      <c r="C229" s="25"/>
      <c r="D229" s="22" t="s">
        <v>666</v>
      </c>
      <c r="E229" s="26" t="s">
        <v>665</v>
      </c>
      <c r="F229" s="9">
        <f>Source!CA135</f>
        <v>65</v>
      </c>
      <c r="G229" s="30"/>
      <c r="H229" s="27"/>
      <c r="I229" s="28">
        <f>SUM(U225:U238)</f>
        <v>455.79</v>
      </c>
      <c r="J229" s="31"/>
      <c r="K229" s="22">
        <f>Source!AU135</f>
        <v>65</v>
      </c>
      <c r="L229" s="28">
        <f>SUM(V225:V238)</f>
        <v>17005.64</v>
      </c>
      <c r="M229" s="29"/>
    </row>
    <row r="230" spans="1:26" ht="14.25" x14ac:dyDescent="0.2">
      <c r="A230" s="24"/>
      <c r="B230" s="24"/>
      <c r="C230" s="25"/>
      <c r="D230" s="22" t="s">
        <v>667</v>
      </c>
      <c r="E230" s="26" t="s">
        <v>668</v>
      </c>
      <c r="F230" s="9">
        <f>Source!AQ135</f>
        <v>78</v>
      </c>
      <c r="G230" s="28"/>
      <c r="H230" s="27" t="str">
        <f>Source!DI135</f>
        <v/>
      </c>
      <c r="I230" s="28"/>
      <c r="J230" s="27"/>
      <c r="K230" s="27"/>
      <c r="L230" s="28"/>
      <c r="M230" s="32">
        <f>Source!U135</f>
        <v>78</v>
      </c>
    </row>
    <row r="231" spans="1:26" ht="14.25" x14ac:dyDescent="0.2">
      <c r="A231" s="71" t="s">
        <v>669</v>
      </c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</row>
    <row r="232" spans="1:26" ht="14.25" x14ac:dyDescent="0.2">
      <c r="A232" s="33"/>
      <c r="B232" s="33"/>
      <c r="C232" s="33" t="str">
        <f>SmtRes!I218</f>
        <v>101-0511</v>
      </c>
      <c r="D232" s="33" t="str">
        <f>SmtRes!K218</f>
        <v>Лак пропиточный без растворителей АС-9115</v>
      </c>
      <c r="E232" s="35" t="str">
        <f>SmtRes!P218</f>
        <v>т</v>
      </c>
      <c r="F232" s="34">
        <f>SmtRes!Y218*Source!I135</f>
        <v>5.0000000000000001E-4</v>
      </c>
      <c r="G232" s="36">
        <f>SmtRes!AE218</f>
        <v>53668</v>
      </c>
      <c r="H232" s="35"/>
      <c r="I232" s="36">
        <f>SmtRes!AE218*SmtRes!Y218*Source!I135</f>
        <v>26.834</v>
      </c>
      <c r="J232" s="35"/>
      <c r="K232" s="35"/>
      <c r="L232" s="36">
        <f>SmtRes!AA218*SmtRes!Y218*Source!I135</f>
        <v>168.78585999999999</v>
      </c>
      <c r="M232" s="36"/>
    </row>
    <row r="233" spans="1:26" ht="14.25" x14ac:dyDescent="0.2">
      <c r="A233" s="33"/>
      <c r="B233" s="33"/>
      <c r="C233" s="33" t="str">
        <f>SmtRes!I219</f>
        <v>101-2073</v>
      </c>
      <c r="D233" s="33" t="str">
        <f>SmtRes!K219</f>
        <v>Нитки суровые</v>
      </c>
      <c r="E233" s="35" t="str">
        <f>SmtRes!P219</f>
        <v>кг</v>
      </c>
      <c r="F233" s="34">
        <f>SmtRes!Y219*Source!I135</f>
        <v>0.3</v>
      </c>
      <c r="G233" s="36">
        <f>SmtRes!AE219</f>
        <v>158.1</v>
      </c>
      <c r="H233" s="35"/>
      <c r="I233" s="36">
        <f>SmtRes!AE219*SmtRes!Y219*Source!I135</f>
        <v>47.43</v>
      </c>
      <c r="J233" s="35"/>
      <c r="K233" s="35"/>
      <c r="L233" s="36">
        <f>SmtRes!AA219*SmtRes!Y219*Source!I135</f>
        <v>325.84500000000003</v>
      </c>
      <c r="M233" s="36"/>
    </row>
    <row r="234" spans="1:26" ht="14.25" x14ac:dyDescent="0.2">
      <c r="A234" s="33"/>
      <c r="B234" s="33"/>
      <c r="C234" s="33" t="str">
        <f>SmtRes!I220</f>
        <v>101-2493</v>
      </c>
      <c r="D234" s="33" t="str">
        <f>SmtRes!K220</f>
        <v>Лента липкая изоляционная на поликасиновом компаунде марки ЛСЭПЛ, шириной 20-30 мм, толщиной от 0,14 до 0,19 мм</v>
      </c>
      <c r="E234" s="35" t="str">
        <f>SmtRes!P220</f>
        <v>кг</v>
      </c>
      <c r="F234" s="34">
        <f>SmtRes!Y220*Source!I135</f>
        <v>0.5</v>
      </c>
      <c r="G234" s="36">
        <f>SmtRes!AE220</f>
        <v>95.86</v>
      </c>
      <c r="H234" s="35"/>
      <c r="I234" s="36">
        <f>SmtRes!AE220*SmtRes!Y220*Source!I135</f>
        <v>47.93</v>
      </c>
      <c r="J234" s="35"/>
      <c r="K234" s="35"/>
      <c r="L234" s="36">
        <f>SmtRes!AA220*SmtRes!Y220*Source!I135</f>
        <v>372.41500000000002</v>
      </c>
      <c r="M234" s="36"/>
    </row>
    <row r="235" spans="1:26" ht="14.25" x14ac:dyDescent="0.2">
      <c r="A235" s="33"/>
      <c r="B235" s="33"/>
      <c r="C235" s="33" t="str">
        <f>SmtRes!I221</f>
        <v>111-0109</v>
      </c>
      <c r="D235" s="33" t="str">
        <f>SmtRes!K221</f>
        <v>Бирки маркировочные пластмассовые</v>
      </c>
      <c r="E235" s="35" t="str">
        <f>SmtRes!P221</f>
        <v>100 шт.</v>
      </c>
      <c r="F235" s="34">
        <f>SmtRes!Y221*Source!I135</f>
        <v>5</v>
      </c>
      <c r="G235" s="36">
        <f>SmtRes!AE221</f>
        <v>31.35</v>
      </c>
      <c r="H235" s="35"/>
      <c r="I235" s="36">
        <f>SmtRes!AE221*SmtRes!Y221*Source!I135</f>
        <v>156.75</v>
      </c>
      <c r="J235" s="35"/>
      <c r="K235" s="35"/>
      <c r="L235" s="36">
        <f>SmtRes!AA221*SmtRes!Y221*Source!I135</f>
        <v>971.85</v>
      </c>
      <c r="M235" s="36"/>
    </row>
    <row r="236" spans="1:26" ht="14.25" x14ac:dyDescent="0.2">
      <c r="A236" s="33"/>
      <c r="B236" s="33"/>
      <c r="C236" s="33" t="str">
        <f>SmtRes!I222</f>
        <v>506-1361</v>
      </c>
      <c r="D236" s="33" t="str">
        <f>SmtRes!K222</f>
        <v>Припои оловянно-свинцовые бессурьмянистые марки ПОС40</v>
      </c>
      <c r="E236" s="35" t="str">
        <f>SmtRes!P222</f>
        <v>кг</v>
      </c>
      <c r="F236" s="34">
        <f>SmtRes!Y222*Source!I135</f>
        <v>1.5</v>
      </c>
      <c r="G236" s="36">
        <f>SmtRes!AE222</f>
        <v>69.03</v>
      </c>
      <c r="H236" s="35"/>
      <c r="I236" s="36">
        <f>SmtRes!AE222*SmtRes!Y222*Source!I135</f>
        <v>103.545</v>
      </c>
      <c r="J236" s="35"/>
      <c r="K236" s="35"/>
      <c r="L236" s="36">
        <f>SmtRes!AA222*SmtRes!Y222*Source!I135</f>
        <v>1949.7449999999999</v>
      </c>
      <c r="M236" s="36"/>
    </row>
    <row r="237" spans="1:26" ht="14.25" x14ac:dyDescent="0.2">
      <c r="A237" s="33"/>
      <c r="B237" s="33"/>
      <c r="C237" s="33" t="str">
        <f>SmtRes!I223</f>
        <v>507-0702</v>
      </c>
      <c r="D237" s="33" t="str">
        <f>SmtRes!K223</f>
        <v>Трубка полихлорвиниловая ПХВ-305 диаметром 6-10 мм</v>
      </c>
      <c r="E237" s="35" t="str">
        <f>SmtRes!P223</f>
        <v>кг</v>
      </c>
      <c r="F237" s="34">
        <f>SmtRes!Y223*Source!I135</f>
        <v>0.3</v>
      </c>
      <c r="G237" s="36">
        <f>SmtRes!AE223</f>
        <v>38.909999999999997</v>
      </c>
      <c r="H237" s="35"/>
      <c r="I237" s="36">
        <f>SmtRes!AE223*SmtRes!Y223*Source!I135</f>
        <v>11.672999999999998</v>
      </c>
      <c r="J237" s="35"/>
      <c r="K237" s="35"/>
      <c r="L237" s="36">
        <f>SmtRes!AA223*SmtRes!Y223*Source!I135</f>
        <v>88.832999999999998</v>
      </c>
      <c r="M237" s="36"/>
    </row>
    <row r="238" spans="1:26" ht="14.25" x14ac:dyDescent="0.2">
      <c r="A238" s="39"/>
      <c r="B238" s="39"/>
      <c r="C238" s="39" t="str">
        <f>SmtRes!I224</f>
        <v>999-9950</v>
      </c>
      <c r="D238" s="39" t="str">
        <f>SmtRes!K224</f>
        <v>Вспомогательные ненормируемые материалы (2% от ОЗП)</v>
      </c>
      <c r="E238" s="40" t="str">
        <f>SmtRes!P224</f>
        <v>РУБ</v>
      </c>
      <c r="F238" s="41">
        <f>SmtRes!Y224*Source!I135</f>
        <v>14.02</v>
      </c>
      <c r="G238" s="42">
        <f>SmtRes!AE224</f>
        <v>1</v>
      </c>
      <c r="H238" s="40"/>
      <c r="I238" s="42">
        <f>SmtRes!AE224*SmtRes!Y224*Source!I135</f>
        <v>14.02</v>
      </c>
      <c r="J238" s="40"/>
      <c r="K238" s="40"/>
      <c r="L238" s="42">
        <f>SmtRes!AA224*SmtRes!Y224*Source!I135</f>
        <v>14.02</v>
      </c>
      <c r="M238" s="42"/>
    </row>
    <row r="239" spans="1:26" ht="15" x14ac:dyDescent="0.25">
      <c r="H239" s="87">
        <f>ROUND(Source!AC135*Source!I135, 2)+ROUND(Source!AF135*Source!I135, 2)+ROUND(Source!AD135*Source!I135, 2)+SUM(I228:I229)</f>
        <v>2210.3100000000004</v>
      </c>
      <c r="I239" s="87"/>
      <c r="K239" s="87">
        <f>Source!O135+SUM(L228:L229)</f>
        <v>71637.86</v>
      </c>
      <c r="L239" s="87"/>
      <c r="M239" s="38">
        <f>Source!U135</f>
        <v>78</v>
      </c>
      <c r="O239" s="37">
        <f>H239</f>
        <v>2210.3100000000004</v>
      </c>
      <c r="P239" s="37">
        <f>K239</f>
        <v>71637.86</v>
      </c>
      <c r="Q239" s="37">
        <f>M239</f>
        <v>78</v>
      </c>
      <c r="W239">
        <f>IF(Source!BI135&lt;=1,H239, 0)</f>
        <v>0</v>
      </c>
      <c r="X239">
        <f>IF(Source!BI135=2,H239, 0)</f>
        <v>2210.3100000000004</v>
      </c>
      <c r="Y239">
        <f>IF(Source!BI135=3,H239, 0)</f>
        <v>0</v>
      </c>
      <c r="Z239">
        <f>IF(Source!BI135=4,H239, 0)</f>
        <v>0</v>
      </c>
    </row>
    <row r="240" spans="1:26" ht="42.75" x14ac:dyDescent="0.2">
      <c r="A240" s="24">
        <v>38</v>
      </c>
      <c r="B240" s="24" t="str">
        <f>Source!E136</f>
        <v>104</v>
      </c>
      <c r="C240" s="25" t="str">
        <f>Source!F136</f>
        <v/>
      </c>
      <c r="D240" s="22" t="str">
        <f>Source!G136</f>
        <v>Шкаф телекоммуникационный антивандальный настенный 19U ШАН -М IP 54</v>
      </c>
      <c r="E240" s="26" t="str">
        <f>Source!DW136</f>
        <v>ШТ</v>
      </c>
      <c r="F240" s="9">
        <f>Source!I136</f>
        <v>1</v>
      </c>
      <c r="G240" s="28">
        <f>IF(Source!AK136&lt;&gt; 0, Source!AK136,Source!AL136 + Source!AM136 + Source!AO136)</f>
        <v>15000</v>
      </c>
      <c r="H240" s="27"/>
      <c r="I240" s="28"/>
      <c r="J240" s="27" t="str">
        <f>Source!BO136</f>
        <v/>
      </c>
      <c r="K240" s="27"/>
      <c r="L240" s="28"/>
      <c r="M240" s="29"/>
      <c r="S240">
        <f>ROUND((Source!FX136/100)*((ROUND(Source!AF136*Source!I136, 2)+ROUND(Source!AE136*Source!I136, 2))), 2)</f>
        <v>0</v>
      </c>
      <c r="T240">
        <f>Source!X136</f>
        <v>0</v>
      </c>
      <c r="U240">
        <f>ROUND((Source!FY136/100)*((ROUND(Source!AF136*Source!I136, 2)+ROUND(Source!AE136*Source!I136, 2))), 2)</f>
        <v>0</v>
      </c>
      <c r="V240">
        <f>Source!Y136</f>
        <v>0</v>
      </c>
    </row>
    <row r="241" spans="1:26" ht="14.25" x14ac:dyDescent="0.2">
      <c r="A241" s="43"/>
      <c r="B241" s="43"/>
      <c r="C241" s="44"/>
      <c r="D241" s="45" t="s">
        <v>671</v>
      </c>
      <c r="E241" s="46"/>
      <c r="F241" s="47"/>
      <c r="G241" s="48">
        <f>Source!AL136</f>
        <v>15000</v>
      </c>
      <c r="H241" s="49" t="str">
        <f>Source!DD136</f>
        <v/>
      </c>
      <c r="I241" s="48">
        <f>ROUND(Source!AC136*Source!I136, 2)</f>
        <v>15000</v>
      </c>
      <c r="J241" s="49"/>
      <c r="K241" s="49">
        <f>IF(Source!BC136&lt;&gt; 0, Source!BC136, 1)</f>
        <v>1</v>
      </c>
      <c r="L241" s="48">
        <f>Source!P136</f>
        <v>15000</v>
      </c>
      <c r="M241" s="50"/>
    </row>
    <row r="242" spans="1:26" ht="15" x14ac:dyDescent="0.25">
      <c r="H242" s="87">
        <f>ROUND(Source!AC136*Source!I136, 2)+ROUND(Source!AF136*Source!I136, 2)+ROUND(Source!AD136*Source!I136, 2)</f>
        <v>15000</v>
      </c>
      <c r="I242" s="87"/>
      <c r="K242" s="87">
        <f>Source!O136</f>
        <v>15000</v>
      </c>
      <c r="L242" s="87"/>
      <c r="M242" s="38">
        <f>Source!U136</f>
        <v>0</v>
      </c>
      <c r="O242" s="37">
        <f>H242</f>
        <v>15000</v>
      </c>
      <c r="P242" s="37">
        <f>K242</f>
        <v>15000</v>
      </c>
      <c r="Q242" s="37">
        <f>M242</f>
        <v>0</v>
      </c>
      <c r="W242">
        <f>IF(Source!BI136&lt;=1,H242, 0)</f>
        <v>15000</v>
      </c>
      <c r="X242">
        <f>IF(Source!BI136=2,H242, 0)</f>
        <v>0</v>
      </c>
      <c r="Y242">
        <f>IF(Source!BI136=3,H242, 0)</f>
        <v>0</v>
      </c>
      <c r="Z242">
        <f>IF(Source!BI136=4,H242, 0)</f>
        <v>0</v>
      </c>
    </row>
    <row r="243" spans="1:26" ht="28.5" x14ac:dyDescent="0.2">
      <c r="A243" s="24">
        <v>39</v>
      </c>
      <c r="B243" s="24" t="str">
        <f>Source!E137</f>
        <v>105</v>
      </c>
      <c r="C243" s="25" t="str">
        <f>Source!F137</f>
        <v/>
      </c>
      <c r="D243" s="22" t="str">
        <f>Source!G137</f>
        <v>Полка перфорированная консольная ПК-40-19"-2U ССД</v>
      </c>
      <c r="E243" s="26" t="str">
        <f>Source!DW137</f>
        <v>ШТ</v>
      </c>
      <c r="F243" s="9">
        <f>Source!I137</f>
        <v>1</v>
      </c>
      <c r="G243" s="28">
        <f>IF(Source!AK137&lt;&gt; 0, Source!AK137,Source!AL137 + Source!AM137 + Source!AO137)</f>
        <v>1241</v>
      </c>
      <c r="H243" s="27"/>
      <c r="I243" s="28"/>
      <c r="J243" s="27" t="str">
        <f>Source!BO137</f>
        <v/>
      </c>
      <c r="K243" s="27"/>
      <c r="L243" s="28"/>
      <c r="M243" s="29"/>
      <c r="S243">
        <f>ROUND((Source!FX137/100)*((ROUND(Source!AF137*Source!I137, 2)+ROUND(Source!AE137*Source!I137, 2))), 2)</f>
        <v>0</v>
      </c>
      <c r="T243">
        <f>Source!X137</f>
        <v>0</v>
      </c>
      <c r="U243">
        <f>ROUND((Source!FY137/100)*((ROUND(Source!AF137*Source!I137, 2)+ROUND(Source!AE137*Source!I137, 2))), 2)</f>
        <v>0</v>
      </c>
      <c r="V243">
        <f>Source!Y137</f>
        <v>0</v>
      </c>
    </row>
    <row r="244" spans="1:26" ht="14.25" x14ac:dyDescent="0.2">
      <c r="A244" s="43"/>
      <c r="B244" s="43"/>
      <c r="C244" s="44"/>
      <c r="D244" s="45" t="s">
        <v>671</v>
      </c>
      <c r="E244" s="46"/>
      <c r="F244" s="47"/>
      <c r="G244" s="48">
        <f>Source!AL137</f>
        <v>1241</v>
      </c>
      <c r="H244" s="49" t="str">
        <f>Source!DD137</f>
        <v/>
      </c>
      <c r="I244" s="48">
        <f>ROUND(Source!AC137*Source!I137, 2)</f>
        <v>1241</v>
      </c>
      <c r="J244" s="49"/>
      <c r="K244" s="49">
        <f>IF(Source!BC137&lt;&gt; 0, Source!BC137, 1)</f>
        <v>1</v>
      </c>
      <c r="L244" s="48">
        <f>Source!P137</f>
        <v>1241</v>
      </c>
      <c r="M244" s="50"/>
    </row>
    <row r="245" spans="1:26" ht="15" x14ac:dyDescent="0.25">
      <c r="H245" s="87">
        <f>ROUND(Source!AC137*Source!I137, 2)+ROUND(Source!AF137*Source!I137, 2)+ROUND(Source!AD137*Source!I137, 2)</f>
        <v>1241</v>
      </c>
      <c r="I245" s="87"/>
      <c r="K245" s="87">
        <f>Source!O137</f>
        <v>1241</v>
      </c>
      <c r="L245" s="87"/>
      <c r="M245" s="38">
        <f>Source!U137</f>
        <v>0</v>
      </c>
      <c r="O245" s="37">
        <f>H245</f>
        <v>1241</v>
      </c>
      <c r="P245" s="37">
        <f>K245</f>
        <v>1241</v>
      </c>
      <c r="Q245" s="37">
        <f>M245</f>
        <v>0</v>
      </c>
      <c r="W245">
        <f>IF(Source!BI137&lt;=1,H245, 0)</f>
        <v>1241</v>
      </c>
      <c r="X245">
        <f>IF(Source!BI137=2,H245, 0)</f>
        <v>0</v>
      </c>
      <c r="Y245">
        <f>IF(Source!BI137=3,H245, 0)</f>
        <v>0</v>
      </c>
      <c r="Z245">
        <f>IF(Source!BI137=4,H245, 0)</f>
        <v>0</v>
      </c>
    </row>
    <row r="246" spans="1:26" ht="28.5" x14ac:dyDescent="0.2">
      <c r="A246" s="24">
        <v>40</v>
      </c>
      <c r="B246" s="24" t="str">
        <f>Source!E138</f>
        <v>106</v>
      </c>
      <c r="C246" s="25" t="str">
        <f>Source!F138</f>
        <v/>
      </c>
      <c r="D246" s="22" t="str">
        <f>Source!G138</f>
        <v>Органайзер кабельный горизонтальный 4 кольца ОКГ-19"-1U ССД</v>
      </c>
      <c r="E246" s="26" t="str">
        <f>Source!DW138</f>
        <v>ШТ</v>
      </c>
      <c r="F246" s="9">
        <f>Source!I138</f>
        <v>1</v>
      </c>
      <c r="G246" s="28">
        <f>IF(Source!AK138&lt;&gt; 0, Source!AK138,Source!AL138 + Source!AM138 + Source!AO138)</f>
        <v>587</v>
      </c>
      <c r="H246" s="27"/>
      <c r="I246" s="28"/>
      <c r="J246" s="27" t="str">
        <f>Source!BO138</f>
        <v/>
      </c>
      <c r="K246" s="27"/>
      <c r="L246" s="28"/>
      <c r="M246" s="29"/>
      <c r="S246">
        <f>ROUND((Source!FX138/100)*((ROUND(Source!AF138*Source!I138, 2)+ROUND(Source!AE138*Source!I138, 2))), 2)</f>
        <v>0</v>
      </c>
      <c r="T246">
        <f>Source!X138</f>
        <v>0</v>
      </c>
      <c r="U246">
        <f>ROUND((Source!FY138/100)*((ROUND(Source!AF138*Source!I138, 2)+ROUND(Source!AE138*Source!I138, 2))), 2)</f>
        <v>0</v>
      </c>
      <c r="V246">
        <f>Source!Y138</f>
        <v>0</v>
      </c>
    </row>
    <row r="247" spans="1:26" ht="14.25" x14ac:dyDescent="0.2">
      <c r="A247" s="43"/>
      <c r="B247" s="43"/>
      <c r="C247" s="44"/>
      <c r="D247" s="45" t="s">
        <v>671</v>
      </c>
      <c r="E247" s="46"/>
      <c r="F247" s="47"/>
      <c r="G247" s="48">
        <f>Source!AL138</f>
        <v>587</v>
      </c>
      <c r="H247" s="49" t="str">
        <f>Source!DD138</f>
        <v/>
      </c>
      <c r="I247" s="48">
        <f>ROUND(Source!AC138*Source!I138, 2)</f>
        <v>587</v>
      </c>
      <c r="J247" s="49"/>
      <c r="K247" s="49">
        <f>IF(Source!BC138&lt;&gt; 0, Source!BC138, 1)</f>
        <v>1</v>
      </c>
      <c r="L247" s="48">
        <f>Source!P138</f>
        <v>587</v>
      </c>
      <c r="M247" s="50"/>
    </row>
    <row r="248" spans="1:26" ht="15" x14ac:dyDescent="0.25">
      <c r="H248" s="87">
        <f>ROUND(Source!AC138*Source!I138, 2)+ROUND(Source!AF138*Source!I138, 2)+ROUND(Source!AD138*Source!I138, 2)</f>
        <v>587</v>
      </c>
      <c r="I248" s="87"/>
      <c r="K248" s="87">
        <f>Source!O138</f>
        <v>587</v>
      </c>
      <c r="L248" s="87"/>
      <c r="M248" s="38">
        <f>Source!U138</f>
        <v>0</v>
      </c>
      <c r="O248" s="37">
        <f>H248</f>
        <v>587</v>
      </c>
      <c r="P248" s="37">
        <f>K248</f>
        <v>587</v>
      </c>
      <c r="Q248" s="37">
        <f>M248</f>
        <v>0</v>
      </c>
      <c r="W248">
        <f>IF(Source!BI138&lt;=1,H248, 0)</f>
        <v>587</v>
      </c>
      <c r="X248">
        <f>IF(Source!BI138=2,H248, 0)</f>
        <v>0</v>
      </c>
      <c r="Y248">
        <f>IF(Source!BI138=3,H248, 0)</f>
        <v>0</v>
      </c>
      <c r="Z248">
        <f>IF(Source!BI138=4,H248, 0)</f>
        <v>0</v>
      </c>
    </row>
    <row r="249" spans="1:26" ht="28.5" x14ac:dyDescent="0.2">
      <c r="A249" s="24">
        <v>41</v>
      </c>
      <c r="B249" s="24" t="str">
        <f>Source!E139</f>
        <v>107</v>
      </c>
      <c r="C249" s="25" t="str">
        <f>Source!F139</f>
        <v/>
      </c>
      <c r="D249" s="22" t="str">
        <f>Source!G139</f>
        <v>Комплект крепежа (винт, шайба, гайка, 20 шт. в упак.)</v>
      </c>
      <c r="E249" s="26" t="str">
        <f>Source!DW139</f>
        <v>ШТ</v>
      </c>
      <c r="F249" s="9">
        <f>Source!I139</f>
        <v>1</v>
      </c>
      <c r="G249" s="28">
        <f>IF(Source!AK139&lt;&gt; 0, Source!AK139,Source!AL139 + Source!AM139 + Source!AO139)</f>
        <v>287</v>
      </c>
      <c r="H249" s="27"/>
      <c r="I249" s="28"/>
      <c r="J249" s="27" t="str">
        <f>Source!BO139</f>
        <v/>
      </c>
      <c r="K249" s="27"/>
      <c r="L249" s="28"/>
      <c r="M249" s="29"/>
      <c r="S249">
        <f>ROUND((Source!FX139/100)*((ROUND(Source!AF139*Source!I139, 2)+ROUND(Source!AE139*Source!I139, 2))), 2)</f>
        <v>0</v>
      </c>
      <c r="T249">
        <f>Source!X139</f>
        <v>0</v>
      </c>
      <c r="U249">
        <f>ROUND((Source!FY139/100)*((ROUND(Source!AF139*Source!I139, 2)+ROUND(Source!AE139*Source!I139, 2))), 2)</f>
        <v>0</v>
      </c>
      <c r="V249">
        <f>Source!Y139</f>
        <v>0</v>
      </c>
    </row>
    <row r="250" spans="1:26" ht="14.25" x14ac:dyDescent="0.2">
      <c r="A250" s="43"/>
      <c r="B250" s="43"/>
      <c r="C250" s="44"/>
      <c r="D250" s="45" t="s">
        <v>671</v>
      </c>
      <c r="E250" s="46"/>
      <c r="F250" s="47"/>
      <c r="G250" s="48">
        <f>Source!AL139</f>
        <v>287</v>
      </c>
      <c r="H250" s="49" t="str">
        <f>Source!DD139</f>
        <v/>
      </c>
      <c r="I250" s="48">
        <f>ROUND(Source!AC139*Source!I139, 2)</f>
        <v>287</v>
      </c>
      <c r="J250" s="49"/>
      <c r="K250" s="49">
        <f>IF(Source!BC139&lt;&gt; 0, Source!BC139, 1)</f>
        <v>1</v>
      </c>
      <c r="L250" s="48">
        <f>Source!P139</f>
        <v>287</v>
      </c>
      <c r="M250" s="50"/>
    </row>
    <row r="251" spans="1:26" ht="15" x14ac:dyDescent="0.25">
      <c r="H251" s="87">
        <f>ROUND(Source!AC139*Source!I139, 2)+ROUND(Source!AF139*Source!I139, 2)+ROUND(Source!AD139*Source!I139, 2)</f>
        <v>287</v>
      </c>
      <c r="I251" s="87"/>
      <c r="K251" s="87">
        <f>Source!O139</f>
        <v>287</v>
      </c>
      <c r="L251" s="87"/>
      <c r="M251" s="38">
        <f>Source!U139</f>
        <v>0</v>
      </c>
      <c r="O251" s="37">
        <f>H251</f>
        <v>287</v>
      </c>
      <c r="P251" s="37">
        <f>K251</f>
        <v>287</v>
      </c>
      <c r="Q251" s="37">
        <f>M251</f>
        <v>0</v>
      </c>
      <c r="W251">
        <f>IF(Source!BI139&lt;=1,H251, 0)</f>
        <v>287</v>
      </c>
      <c r="X251">
        <f>IF(Source!BI139=2,H251, 0)</f>
        <v>0</v>
      </c>
      <c r="Y251">
        <f>IF(Source!BI139=3,H251, 0)</f>
        <v>0</v>
      </c>
      <c r="Z251">
        <f>IF(Source!BI139=4,H251, 0)</f>
        <v>0</v>
      </c>
    </row>
    <row r="252" spans="1:26" ht="14.25" x14ac:dyDescent="0.2">
      <c r="A252" s="24">
        <v>42</v>
      </c>
      <c r="B252" s="24" t="str">
        <f>Source!E140</f>
        <v>108</v>
      </c>
      <c r="C252" s="25" t="str">
        <f>Source!F140</f>
        <v/>
      </c>
      <c r="D252" s="22" t="str">
        <f>Source!G140</f>
        <v>Блок силовых розеток 8Р</v>
      </c>
      <c r="E252" s="26" t="str">
        <f>Source!DW140</f>
        <v>ШТ</v>
      </c>
      <c r="F252" s="9">
        <f>Source!I140</f>
        <v>1</v>
      </c>
      <c r="G252" s="28">
        <f>IF(Source!AK140&lt;&gt; 0, Source!AK140,Source!AL140 + Source!AM140 + Source!AO140)</f>
        <v>1900</v>
      </c>
      <c r="H252" s="27"/>
      <c r="I252" s="28"/>
      <c r="J252" s="27" t="str">
        <f>Source!BO140</f>
        <v/>
      </c>
      <c r="K252" s="27"/>
      <c r="L252" s="28"/>
      <c r="M252" s="29"/>
      <c r="S252">
        <f>ROUND((Source!FX140/100)*((ROUND(Source!AF140*Source!I140, 2)+ROUND(Source!AE140*Source!I140, 2))), 2)</f>
        <v>0</v>
      </c>
      <c r="T252">
        <f>Source!X140</f>
        <v>0</v>
      </c>
      <c r="U252">
        <f>ROUND((Source!FY140/100)*((ROUND(Source!AF140*Source!I140, 2)+ROUND(Source!AE140*Source!I140, 2))), 2)</f>
        <v>0</v>
      </c>
      <c r="V252">
        <f>Source!Y140</f>
        <v>0</v>
      </c>
    </row>
    <row r="253" spans="1:26" ht="14.25" x14ac:dyDescent="0.2">
      <c r="A253" s="43"/>
      <c r="B253" s="43"/>
      <c r="C253" s="44"/>
      <c r="D253" s="45" t="s">
        <v>671</v>
      </c>
      <c r="E253" s="46"/>
      <c r="F253" s="47"/>
      <c r="G253" s="48">
        <f>Source!AL140</f>
        <v>1900</v>
      </c>
      <c r="H253" s="49" t="str">
        <f>Source!DD140</f>
        <v/>
      </c>
      <c r="I253" s="48">
        <f>ROUND(Source!AC140*Source!I140, 2)</f>
        <v>1900</v>
      </c>
      <c r="J253" s="49"/>
      <c r="K253" s="49">
        <f>IF(Source!BC140&lt;&gt; 0, Source!BC140, 1)</f>
        <v>1</v>
      </c>
      <c r="L253" s="48">
        <f>Source!P140</f>
        <v>1900</v>
      </c>
      <c r="M253" s="50"/>
    </row>
    <row r="254" spans="1:26" ht="15" x14ac:dyDescent="0.25">
      <c r="H254" s="87">
        <f>ROUND(Source!AC140*Source!I140, 2)+ROUND(Source!AF140*Source!I140, 2)+ROUND(Source!AD140*Source!I140, 2)</f>
        <v>1900</v>
      </c>
      <c r="I254" s="87"/>
      <c r="K254" s="87">
        <f>Source!O140</f>
        <v>1900</v>
      </c>
      <c r="L254" s="87"/>
      <c r="M254" s="38">
        <f>Source!U140</f>
        <v>0</v>
      </c>
      <c r="O254" s="37">
        <f>H254</f>
        <v>1900</v>
      </c>
      <c r="P254" s="37">
        <f>K254</f>
        <v>1900</v>
      </c>
      <c r="Q254" s="37">
        <f>M254</f>
        <v>0</v>
      </c>
      <c r="W254">
        <f>IF(Source!BI140&lt;=1,H254, 0)</f>
        <v>1900</v>
      </c>
      <c r="X254">
        <f>IF(Source!BI140=2,H254, 0)</f>
        <v>0</v>
      </c>
      <c r="Y254">
        <f>IF(Source!BI140=3,H254, 0)</f>
        <v>0</v>
      </c>
      <c r="Z254">
        <f>IF(Source!BI140=4,H254, 0)</f>
        <v>0</v>
      </c>
    </row>
    <row r="255" spans="1:26" ht="28.5" x14ac:dyDescent="0.2">
      <c r="A255" s="24">
        <v>43</v>
      </c>
      <c r="B255" s="24" t="str">
        <f>Source!E141</f>
        <v>109</v>
      </c>
      <c r="C255" s="25" t="str">
        <f>Source!F141</f>
        <v/>
      </c>
      <c r="D255" s="22" t="str">
        <f>Source!G141</f>
        <v>Модуль вентиляторный потолочный, 2 вентилятора</v>
      </c>
      <c r="E255" s="26" t="str">
        <f>Source!DW141</f>
        <v>ШТ</v>
      </c>
      <c r="F255" s="9">
        <f>Source!I141</f>
        <v>1</v>
      </c>
      <c r="G255" s="28">
        <f>IF(Source!AK141&lt;&gt; 0, Source!AK141,Source!AL141 + Source!AM141 + Source!AO141)</f>
        <v>8741</v>
      </c>
      <c r="H255" s="27"/>
      <c r="I255" s="28"/>
      <c r="J255" s="27" t="str">
        <f>Source!BO141</f>
        <v/>
      </c>
      <c r="K255" s="27"/>
      <c r="L255" s="28"/>
      <c r="M255" s="29"/>
      <c r="S255">
        <f>ROUND((Source!FX141/100)*((ROUND(Source!AF141*Source!I141, 2)+ROUND(Source!AE141*Source!I141, 2))), 2)</f>
        <v>0</v>
      </c>
      <c r="T255">
        <f>Source!X141</f>
        <v>0</v>
      </c>
      <c r="U255">
        <f>ROUND((Source!FY141/100)*((ROUND(Source!AF141*Source!I141, 2)+ROUND(Source!AE141*Source!I141, 2))), 2)</f>
        <v>0</v>
      </c>
      <c r="V255">
        <f>Source!Y141</f>
        <v>0</v>
      </c>
    </row>
    <row r="256" spans="1:26" ht="14.25" x14ac:dyDescent="0.2">
      <c r="A256" s="43"/>
      <c r="B256" s="43"/>
      <c r="C256" s="44"/>
      <c r="D256" s="45" t="s">
        <v>671</v>
      </c>
      <c r="E256" s="46"/>
      <c r="F256" s="47"/>
      <c r="G256" s="48">
        <f>Source!AL141</f>
        <v>8741</v>
      </c>
      <c r="H256" s="49" t="str">
        <f>Source!DD141</f>
        <v/>
      </c>
      <c r="I256" s="48">
        <f>ROUND(Source!AC141*Source!I141, 2)</f>
        <v>8741</v>
      </c>
      <c r="J256" s="49"/>
      <c r="K256" s="49">
        <f>IF(Source!BC141&lt;&gt; 0, Source!BC141, 1)</f>
        <v>1</v>
      </c>
      <c r="L256" s="48">
        <f>Source!P141</f>
        <v>8741</v>
      </c>
      <c r="M256" s="50"/>
    </row>
    <row r="257" spans="1:33" ht="15" x14ac:dyDescent="0.25">
      <c r="H257" s="87">
        <f>ROUND(Source!AC141*Source!I141, 2)+ROUND(Source!AF141*Source!I141, 2)+ROUND(Source!AD141*Source!I141, 2)</f>
        <v>8741</v>
      </c>
      <c r="I257" s="87"/>
      <c r="K257" s="87">
        <f>Source!O141</f>
        <v>8741</v>
      </c>
      <c r="L257" s="87"/>
      <c r="M257" s="38">
        <f>Source!U141</f>
        <v>0</v>
      </c>
      <c r="O257" s="37">
        <f>H257</f>
        <v>8741</v>
      </c>
      <c r="P257" s="37">
        <f>K257</f>
        <v>8741</v>
      </c>
      <c r="Q257" s="37">
        <f>M257</f>
        <v>0</v>
      </c>
      <c r="W257">
        <f>IF(Source!BI141&lt;=1,H257, 0)</f>
        <v>8741</v>
      </c>
      <c r="X257">
        <f>IF(Source!BI141=2,H257, 0)</f>
        <v>0</v>
      </c>
      <c r="Y257">
        <f>IF(Source!BI141=3,H257, 0)</f>
        <v>0</v>
      </c>
      <c r="Z257">
        <f>IF(Source!BI141=4,H257, 0)</f>
        <v>0</v>
      </c>
    </row>
    <row r="259" spans="1:33" ht="15" x14ac:dyDescent="0.25">
      <c r="A259" s="89" t="str">
        <f>CONCATENATE("Итого по подразделу: ", Source!G143)</f>
        <v>Итого по подразделу: Система видеонаблюдения (стадион )</v>
      </c>
      <c r="B259" s="89"/>
      <c r="C259" s="89"/>
      <c r="D259" s="89"/>
      <c r="E259" s="89"/>
      <c r="F259" s="89"/>
      <c r="G259" s="89"/>
      <c r="H259" s="87">
        <f>SUM(O38:O258)</f>
        <v>394709.90000000008</v>
      </c>
      <c r="I259" s="78"/>
      <c r="J259" s="52"/>
      <c r="K259" s="87">
        <f>SUM(P38:P258)</f>
        <v>705958.41999999993</v>
      </c>
      <c r="L259" s="78"/>
      <c r="M259" s="38">
        <f>SUM(Q38:Q258)</f>
        <v>332.78</v>
      </c>
      <c r="AG259" s="53" t="str">
        <f>CONCATENATE("Итого по подразделу: ", Source!G143)</f>
        <v>Итого по подразделу: Система видеонаблюдения (стадион )</v>
      </c>
    </row>
    <row r="261" spans="1:33" ht="14.25" x14ac:dyDescent="0.2">
      <c r="D261" s="22" t="str">
        <f>Source!H172</f>
        <v>ОЗП</v>
      </c>
      <c r="K261" s="79">
        <f>Source!F172</f>
        <v>112798.85</v>
      </c>
      <c r="L261" s="79"/>
    </row>
    <row r="262" spans="1:33" ht="14.25" x14ac:dyDescent="0.2">
      <c r="D262" s="22" t="str">
        <f>Source!H173</f>
        <v>ЭММ, в т.ч. ЗПМ</v>
      </c>
      <c r="K262" s="79">
        <f>Source!F173</f>
        <v>25088.22</v>
      </c>
      <c r="L262" s="79"/>
    </row>
    <row r="263" spans="1:33" ht="14.25" x14ac:dyDescent="0.2">
      <c r="D263" s="22" t="str">
        <f>Source!H174</f>
        <v>Стоимость материальных ресурсов</v>
      </c>
      <c r="K263" s="79">
        <f>Source!F174</f>
        <v>388661.21</v>
      </c>
      <c r="L263" s="79"/>
    </row>
    <row r="264" spans="1:33" ht="14.25" x14ac:dyDescent="0.2">
      <c r="D264" s="22" t="str">
        <f>Source!H175</f>
        <v>НР</v>
      </c>
      <c r="K264" s="79">
        <f>Source!F175</f>
        <v>105602.82</v>
      </c>
      <c r="L264" s="79"/>
    </row>
    <row r="265" spans="1:33" ht="14.25" x14ac:dyDescent="0.2">
      <c r="D265" s="22" t="str">
        <f>Source!H176</f>
        <v>СП</v>
      </c>
      <c r="K265" s="79">
        <f>Source!F176</f>
        <v>73807.320000000007</v>
      </c>
      <c r="L265" s="79"/>
    </row>
    <row r="266" spans="1:33" ht="14.25" x14ac:dyDescent="0.2">
      <c r="D266" s="22" t="str">
        <f>Source!H179</f>
        <v>Итого</v>
      </c>
      <c r="K266" s="79">
        <f>Source!F179</f>
        <v>705958.42</v>
      </c>
      <c r="L266" s="79"/>
    </row>
    <row r="269" spans="1:33" ht="16.5" x14ac:dyDescent="0.25">
      <c r="A269" s="86" t="str">
        <f>CONCATENATE("Подраздел: ", Source!G181)</f>
        <v>Подраздел: Пусконаладочные работы</v>
      </c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AE269" s="23" t="str">
        <f>CONCATENATE("Подраздел: ", Source!G181)</f>
        <v>Подраздел: Пусконаладочные работы</v>
      </c>
    </row>
    <row r="270" spans="1:33" ht="28.5" x14ac:dyDescent="0.2">
      <c r="A270" s="24">
        <v>44</v>
      </c>
      <c r="B270" s="24" t="str">
        <f>Source!E185</f>
        <v>110</v>
      </c>
      <c r="C270" s="25" t="str">
        <f>Source!F185</f>
        <v>п02-02-005-1</v>
      </c>
      <c r="D270" s="22" t="str">
        <f>Source!G185</f>
        <v>Комплексная наладка АС I категории сложности</v>
      </c>
      <c r="E270" s="26" t="str">
        <f>Source!DW185</f>
        <v>1 система</v>
      </c>
      <c r="F270" s="9">
        <f>Source!I185</f>
        <v>1</v>
      </c>
      <c r="G270" s="28">
        <f>IF(Source!AK185&lt;&gt; 0, Source!AK185,Source!AL185 + Source!AM185 + Source!AO185)</f>
        <v>66.150000000000006</v>
      </c>
      <c r="H270" s="27"/>
      <c r="I270" s="28"/>
      <c r="J270" s="27" t="str">
        <f>Source!BO185</f>
        <v>п02-02-005-1</v>
      </c>
      <c r="K270" s="27"/>
      <c r="L270" s="28"/>
      <c r="M270" s="29"/>
      <c r="S270">
        <f>ROUND((Source!FX185/100)*((ROUND(Source!AF185*Source!I185, 2)+ROUND(Source!AE185*Source!I185, 2))), 2)</f>
        <v>0</v>
      </c>
      <c r="T270">
        <f>Source!X185</f>
        <v>0</v>
      </c>
      <c r="U270">
        <f>ROUND((Source!FY185/100)*((ROUND(Source!AF185*Source!I185, 2)+ROUND(Source!AE185*Source!I185, 2))), 2)</f>
        <v>0</v>
      </c>
      <c r="V270">
        <f>Source!Y185</f>
        <v>0</v>
      </c>
    </row>
    <row r="271" spans="1:33" ht="14.25" x14ac:dyDescent="0.2">
      <c r="A271" s="24"/>
      <c r="B271" s="24"/>
      <c r="C271" s="25"/>
      <c r="D271" s="22" t="s">
        <v>663</v>
      </c>
      <c r="E271" s="26"/>
      <c r="F271" s="9"/>
      <c r="G271" s="28">
        <f>Source!AO185</f>
        <v>66.150000000000006</v>
      </c>
      <c r="H271" s="27" t="str">
        <f>Source!DG185</f>
        <v/>
      </c>
      <c r="I271" s="28">
        <f>ROUND(Source!AF185*Source!I185, 2)</f>
        <v>66.150000000000006</v>
      </c>
      <c r="J271" s="27"/>
      <c r="K271" s="27">
        <f>IF(Source!BA185&lt;&gt; 0, Source!BA185, 1)</f>
        <v>37.31</v>
      </c>
      <c r="L271" s="28">
        <f>Source!S185</f>
        <v>2468.06</v>
      </c>
      <c r="M271" s="29"/>
      <c r="R271">
        <f>I271</f>
        <v>66.150000000000006</v>
      </c>
    </row>
    <row r="272" spans="1:33" ht="14.25" x14ac:dyDescent="0.2">
      <c r="A272" s="43"/>
      <c r="B272" s="43"/>
      <c r="C272" s="44"/>
      <c r="D272" s="45" t="s">
        <v>667</v>
      </c>
      <c r="E272" s="46" t="s">
        <v>668</v>
      </c>
      <c r="F272" s="47">
        <f>Source!AQ185</f>
        <v>4.5</v>
      </c>
      <c r="G272" s="48"/>
      <c r="H272" s="49" t="str">
        <f>Source!DI185</f>
        <v/>
      </c>
      <c r="I272" s="48"/>
      <c r="J272" s="49"/>
      <c r="K272" s="49"/>
      <c r="L272" s="48"/>
      <c r="M272" s="54">
        <f>Source!U185</f>
        <v>4.5</v>
      </c>
    </row>
    <row r="273" spans="1:33" ht="15" x14ac:dyDescent="0.25">
      <c r="H273" s="87">
        <f>ROUND(Source!AC185*Source!I185, 2)+ROUND(Source!AF185*Source!I185, 2)+ROUND(Source!AD185*Source!I185, 2)</f>
        <v>66.150000000000006</v>
      </c>
      <c r="I273" s="87"/>
      <c r="K273" s="87">
        <f>Source!O185</f>
        <v>2468.06</v>
      </c>
      <c r="L273" s="87"/>
      <c r="M273" s="38">
        <f>Source!U185</f>
        <v>4.5</v>
      </c>
      <c r="O273" s="37">
        <f>H273</f>
        <v>66.150000000000006</v>
      </c>
      <c r="P273" s="37">
        <f>K273</f>
        <v>2468.06</v>
      </c>
      <c r="Q273" s="37">
        <f>M273</f>
        <v>4.5</v>
      </c>
      <c r="W273">
        <f>IF(Source!BI185&lt;=1,H273, 0)</f>
        <v>66.150000000000006</v>
      </c>
      <c r="X273">
        <f>IF(Source!BI185=2,H273, 0)</f>
        <v>0</v>
      </c>
      <c r="Y273">
        <f>IF(Source!BI185=3,H273, 0)</f>
        <v>0</v>
      </c>
      <c r="Z273">
        <f>IF(Source!BI185=4,H273, 0)</f>
        <v>0</v>
      </c>
    </row>
    <row r="275" spans="1:33" ht="15" x14ac:dyDescent="0.25">
      <c r="A275" s="89" t="str">
        <f>CONCATENATE("Итого по подразделу: ", Source!G187)</f>
        <v>Итого по подразделу: Пусконаладочные работы</v>
      </c>
      <c r="B275" s="89"/>
      <c r="C275" s="89"/>
      <c r="D275" s="89"/>
      <c r="E275" s="89"/>
      <c r="F275" s="89"/>
      <c r="G275" s="89"/>
      <c r="H275" s="87">
        <f>SUM(O269:O274)</f>
        <v>66.150000000000006</v>
      </c>
      <c r="I275" s="78"/>
      <c r="J275" s="52"/>
      <c r="K275" s="87">
        <f>SUM(P269:P274)</f>
        <v>2468.06</v>
      </c>
      <c r="L275" s="78"/>
      <c r="M275" s="38">
        <f>SUM(Q269:Q274)</f>
        <v>4.5</v>
      </c>
      <c r="AG275" s="53" t="str">
        <f>CONCATENATE("Итого по подразделу: ", Source!G187)</f>
        <v>Итого по подразделу: Пусконаладочные работы</v>
      </c>
    </row>
    <row r="277" spans="1:33" ht="14.25" x14ac:dyDescent="0.2">
      <c r="D277" s="22" t="str">
        <f>Source!H216</f>
        <v>ОЗП</v>
      </c>
      <c r="K277" s="79">
        <f>Source!F216</f>
        <v>2468.06</v>
      </c>
      <c r="L277" s="79"/>
    </row>
    <row r="278" spans="1:33" ht="14.25" x14ac:dyDescent="0.2">
      <c r="D278" s="22" t="str">
        <f>Source!H217</f>
        <v>ЭММ, в т.ч. ЗПМ</v>
      </c>
      <c r="K278" s="79">
        <f>Source!F217</f>
        <v>0</v>
      </c>
      <c r="L278" s="79"/>
    </row>
    <row r="279" spans="1:33" ht="14.25" x14ac:dyDescent="0.2">
      <c r="D279" s="22" t="str">
        <f>Source!H218</f>
        <v>Стоимость материальных ресурсов</v>
      </c>
      <c r="K279" s="79">
        <f>Source!F218</f>
        <v>0</v>
      </c>
      <c r="L279" s="79"/>
    </row>
    <row r="280" spans="1:33" ht="14.25" x14ac:dyDescent="0.2">
      <c r="D280" s="22" t="str">
        <f>Source!H219</f>
        <v>НР</v>
      </c>
      <c r="K280" s="79">
        <f>Source!F219</f>
        <v>0</v>
      </c>
      <c r="L280" s="79"/>
    </row>
    <row r="281" spans="1:33" ht="14.25" x14ac:dyDescent="0.2">
      <c r="D281" s="22" t="str">
        <f>Source!H220</f>
        <v>СП</v>
      </c>
      <c r="K281" s="79">
        <f>Source!F220</f>
        <v>0</v>
      </c>
      <c r="L281" s="79"/>
    </row>
    <row r="282" spans="1:33" ht="14.25" x14ac:dyDescent="0.2">
      <c r="D282" s="22" t="str">
        <f>Source!H223</f>
        <v>Итого</v>
      </c>
      <c r="K282" s="79">
        <f>Source!F223</f>
        <v>2468.06</v>
      </c>
      <c r="L282" s="79"/>
    </row>
    <row r="285" spans="1:33" ht="16.5" x14ac:dyDescent="0.25">
      <c r="A285" s="86" t="str">
        <f>CONCATENATE("Подраздел: ", Source!G225)</f>
        <v>Подраздел: Демонтажные работы</v>
      </c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AE285" s="23" t="str">
        <f>CONCATENATE("Подраздел: ", Source!G225)</f>
        <v>Подраздел: Демонтажные работы</v>
      </c>
    </row>
    <row r="286" spans="1:33" ht="28.5" x14ac:dyDescent="0.2">
      <c r="A286" s="24">
        <v>45</v>
      </c>
      <c r="B286" s="24" t="str">
        <f>Source!E229</f>
        <v>111</v>
      </c>
      <c r="C286" s="25" t="str">
        <f>Source!F229</f>
        <v>031002</v>
      </c>
      <c r="D286" s="22" t="str">
        <f>Source!G229</f>
        <v>Автогидроподъемники высотой подъема 18 м</v>
      </c>
      <c r="E286" s="26" t="str">
        <f>Source!DW229</f>
        <v>маш.-ч</v>
      </c>
      <c r="F286" s="9">
        <f>Source!I229</f>
        <v>3</v>
      </c>
      <c r="G286" s="28">
        <f>IF(Source!AK229&lt;&gt; 0, Source!AK229,Source!AL229 + Source!AM229 + Source!AO229)</f>
        <v>119.63</v>
      </c>
      <c r="H286" s="27"/>
      <c r="I286" s="28"/>
      <c r="J286" s="27" t="str">
        <f>Source!BO229</f>
        <v>031002</v>
      </c>
      <c r="K286" s="27"/>
      <c r="L286" s="28"/>
      <c r="M286" s="29"/>
      <c r="S286">
        <f>ROUND((Source!FX229/100)*((ROUND(Source!AF229*Source!I229, 2)+ROUND(Source!AE229*Source!I229, 2))), 2)</f>
        <v>0</v>
      </c>
      <c r="T286">
        <f>Source!X229</f>
        <v>0</v>
      </c>
      <c r="U286">
        <f>ROUND((Source!FY229/100)*((ROUND(Source!AF229*Source!I229, 2)+ROUND(Source!AE229*Source!I229, 2))), 2)</f>
        <v>0</v>
      </c>
      <c r="V286">
        <f>Source!Y229</f>
        <v>0</v>
      </c>
    </row>
    <row r="287" spans="1:33" ht="14.25" x14ac:dyDescent="0.2">
      <c r="A287" s="24"/>
      <c r="B287" s="24"/>
      <c r="C287" s="25"/>
      <c r="D287" s="22" t="s">
        <v>302</v>
      </c>
      <c r="E287" s="26"/>
      <c r="F287" s="9"/>
      <c r="G287" s="28">
        <f>Source!AM229</f>
        <v>119.63</v>
      </c>
      <c r="H287" s="27" t="str">
        <f>Source!DE229</f>
        <v/>
      </c>
      <c r="I287" s="28">
        <f>ROUND(Source!AD229*Source!I229, 2)</f>
        <v>358.89</v>
      </c>
      <c r="J287" s="27"/>
      <c r="K287" s="27">
        <f>IF(Source!BB229&lt;&gt; 0, Source!BB229, 1)</f>
        <v>10.08</v>
      </c>
      <c r="L287" s="28">
        <f>Source!Q229</f>
        <v>3617.61</v>
      </c>
      <c r="M287" s="29"/>
    </row>
    <row r="288" spans="1:33" ht="14.25" x14ac:dyDescent="0.2">
      <c r="A288" s="43"/>
      <c r="B288" s="43"/>
      <c r="C288" s="44"/>
      <c r="D288" s="45" t="s">
        <v>670</v>
      </c>
      <c r="E288" s="46"/>
      <c r="F288" s="47"/>
      <c r="G288" s="48">
        <f>Source!AN229</f>
        <v>9</v>
      </c>
      <c r="H288" s="49" t="str">
        <f>Source!DF229</f>
        <v/>
      </c>
      <c r="I288" s="48">
        <f>ROUND(Source!AE229*Source!I229, 2)</f>
        <v>27</v>
      </c>
      <c r="J288" s="49"/>
      <c r="K288" s="49">
        <f>IF(Source!BS229&lt;&gt; 0, Source!BS229, 1)</f>
        <v>37.31</v>
      </c>
      <c r="L288" s="48">
        <f>Source!R229</f>
        <v>1007.37</v>
      </c>
      <c r="M288" s="50"/>
      <c r="R288">
        <f>I288</f>
        <v>27</v>
      </c>
    </row>
    <row r="289" spans="1:26" ht="15" x14ac:dyDescent="0.25">
      <c r="H289" s="87">
        <f>ROUND(Source!AC229*Source!I229, 2)+ROUND(Source!AF229*Source!I229, 2)+ROUND(Source!AD229*Source!I229, 2)</f>
        <v>358.89</v>
      </c>
      <c r="I289" s="87"/>
      <c r="K289" s="87">
        <f>Source!O229</f>
        <v>3617.61</v>
      </c>
      <c r="L289" s="87"/>
      <c r="M289" s="38">
        <f>Source!U229</f>
        <v>0</v>
      </c>
      <c r="O289" s="37">
        <f>H289</f>
        <v>358.89</v>
      </c>
      <c r="P289" s="37">
        <f>K289</f>
        <v>3617.61</v>
      </c>
      <c r="Q289" s="37">
        <f>M289</f>
        <v>0</v>
      </c>
      <c r="W289">
        <f>IF(Source!BI229&lt;=1,H289, 0)</f>
        <v>358.89</v>
      </c>
      <c r="X289">
        <f>IF(Source!BI229=2,H289, 0)</f>
        <v>0</v>
      </c>
      <c r="Y289">
        <f>IF(Source!BI229=3,H289, 0)</f>
        <v>0</v>
      </c>
      <c r="Z289">
        <f>IF(Source!BI229=4,H289, 0)</f>
        <v>0</v>
      </c>
    </row>
    <row r="290" spans="1:26" ht="28.5" x14ac:dyDescent="0.2">
      <c r="A290" s="24">
        <v>46</v>
      </c>
      <c r="B290" s="24" t="str">
        <f>Source!E230</f>
        <v>112</v>
      </c>
      <c r="C290" s="25" t="str">
        <f>Source!F230</f>
        <v>м10-10-001-1</v>
      </c>
      <c r="D290" s="22" t="str">
        <f>Source!G230</f>
        <v>Камеры видеонаблюдения фиксированные</v>
      </c>
      <c r="E290" s="26" t="str">
        <f>Source!DW230</f>
        <v>1  ШТ.</v>
      </c>
      <c r="F290" s="9">
        <f>Source!I230</f>
        <v>4</v>
      </c>
      <c r="G290" s="28">
        <f>IF(Source!AK230&lt;&gt; 0, Source!AK230,Source!AL230 + Source!AM230 + Source!AO230)</f>
        <v>31.85</v>
      </c>
      <c r="H290" s="27"/>
      <c r="I290" s="28"/>
      <c r="J290" s="27" t="str">
        <f>Source!BO230</f>
        <v>м10-10-001-1</v>
      </c>
      <c r="K290" s="27"/>
      <c r="L290" s="28"/>
      <c r="M290" s="29"/>
      <c r="S290">
        <f>ROUND((Source!FX230/100)*((ROUND(Source!AF230*Source!I230, 2)+ROUND(Source!AE230*Source!I230, 2))), 2)</f>
        <v>76.48</v>
      </c>
      <c r="T290">
        <f>Source!X230</f>
        <v>2853.47</v>
      </c>
      <c r="U290">
        <f>ROUND((Source!FY230/100)*((ROUND(Source!AF230*Source!I230, 2)+ROUND(Source!AE230*Source!I230, 2))), 2)</f>
        <v>57.36</v>
      </c>
      <c r="V290">
        <f>Source!Y230</f>
        <v>2140.1</v>
      </c>
    </row>
    <row r="291" spans="1:26" ht="14.25" x14ac:dyDescent="0.2">
      <c r="A291" s="24"/>
      <c r="B291" s="24"/>
      <c r="C291" s="25"/>
      <c r="D291" s="22" t="s">
        <v>663</v>
      </c>
      <c r="E291" s="26"/>
      <c r="F291" s="9"/>
      <c r="G291" s="28">
        <f>Source!AO230</f>
        <v>27.31</v>
      </c>
      <c r="H291" s="27" t="str">
        <f>Source!DG230</f>
        <v>)*1,25)*0,7</v>
      </c>
      <c r="I291" s="28">
        <f>ROUND(Source!AF230*Source!I230, 2)</f>
        <v>95.6</v>
      </c>
      <c r="J291" s="27"/>
      <c r="K291" s="27">
        <f>IF(Source!BA230&lt;&gt; 0, Source!BA230, 1)</f>
        <v>37.31</v>
      </c>
      <c r="L291" s="28">
        <f>Source!S230</f>
        <v>3566.84</v>
      </c>
      <c r="M291" s="29"/>
      <c r="R291">
        <f>I291</f>
        <v>95.6</v>
      </c>
    </row>
    <row r="292" spans="1:26" ht="14.25" x14ac:dyDescent="0.2">
      <c r="A292" s="24"/>
      <c r="B292" s="24"/>
      <c r="C292" s="25"/>
      <c r="D292" s="22" t="s">
        <v>302</v>
      </c>
      <c r="E292" s="26"/>
      <c r="F292" s="9"/>
      <c r="G292" s="28">
        <f>Source!AM230</f>
        <v>3.63</v>
      </c>
      <c r="H292" s="27" t="str">
        <f>Source!DE230</f>
        <v>)*0,7</v>
      </c>
      <c r="I292" s="28">
        <f>ROUND(Source!AD230*Source!I230, 2)</f>
        <v>10.16</v>
      </c>
      <c r="J292" s="27"/>
      <c r="K292" s="27">
        <f>IF(Source!BB230&lt;&gt; 0, Source!BB230, 1)</f>
        <v>4.66</v>
      </c>
      <c r="L292" s="28">
        <f>Source!Q230</f>
        <v>47.35</v>
      </c>
      <c r="M292" s="29"/>
    </row>
    <row r="293" spans="1:26" ht="14.25" x14ac:dyDescent="0.2">
      <c r="A293" s="24"/>
      <c r="B293" s="24"/>
      <c r="C293" s="25"/>
      <c r="D293" s="22" t="s">
        <v>664</v>
      </c>
      <c r="E293" s="26" t="s">
        <v>665</v>
      </c>
      <c r="F293" s="9">
        <f>Source!BZ230</f>
        <v>80</v>
      </c>
      <c r="G293" s="30"/>
      <c r="H293" s="27"/>
      <c r="I293" s="28">
        <f>SUM(S290:S298)</f>
        <v>76.48</v>
      </c>
      <c r="J293" s="31"/>
      <c r="K293" s="22">
        <f>Source!AT230</f>
        <v>80</v>
      </c>
      <c r="L293" s="28">
        <f>SUM(T290:T298)</f>
        <v>2853.47</v>
      </c>
      <c r="M293" s="29"/>
    </row>
    <row r="294" spans="1:26" ht="14.25" x14ac:dyDescent="0.2">
      <c r="A294" s="24"/>
      <c r="B294" s="24"/>
      <c r="C294" s="25"/>
      <c r="D294" s="22" t="s">
        <v>666</v>
      </c>
      <c r="E294" s="26" t="s">
        <v>665</v>
      </c>
      <c r="F294" s="9">
        <f>Source!CA230</f>
        <v>60</v>
      </c>
      <c r="G294" s="30"/>
      <c r="H294" s="27"/>
      <c r="I294" s="28">
        <f>SUM(U290:U298)</f>
        <v>57.36</v>
      </c>
      <c r="J294" s="31"/>
      <c r="K294" s="22">
        <f>Source!AU230</f>
        <v>60</v>
      </c>
      <c r="L294" s="28">
        <f>SUM(V290:V298)</f>
        <v>2140.1</v>
      </c>
      <c r="M294" s="29"/>
    </row>
    <row r="295" spans="1:26" ht="14.25" x14ac:dyDescent="0.2">
      <c r="A295" s="24"/>
      <c r="B295" s="24"/>
      <c r="C295" s="25"/>
      <c r="D295" s="22" t="s">
        <v>667</v>
      </c>
      <c r="E295" s="26" t="s">
        <v>668</v>
      </c>
      <c r="F295" s="9">
        <f>Source!AQ230</f>
        <v>2.67</v>
      </c>
      <c r="G295" s="28"/>
      <c r="H295" s="27" t="str">
        <f>Source!DI230</f>
        <v>)*1,25)*0,7</v>
      </c>
      <c r="I295" s="28"/>
      <c r="J295" s="27"/>
      <c r="K295" s="27"/>
      <c r="L295" s="28"/>
      <c r="M295" s="32">
        <f>Source!U230</f>
        <v>9.3449999999999989</v>
      </c>
    </row>
    <row r="296" spans="1:26" ht="14.25" x14ac:dyDescent="0.2">
      <c r="A296" s="71" t="s">
        <v>669</v>
      </c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</row>
    <row r="297" spans="1:26" ht="14.25" x14ac:dyDescent="0.2">
      <c r="A297" s="33"/>
      <c r="B297" s="33"/>
      <c r="C297" s="33" t="str">
        <f>SmtRes!I231</f>
        <v>101-2202</v>
      </c>
      <c r="D297" s="33" t="str">
        <f>SmtRes!K231</f>
        <v>Дюбели распорные полиэтиленовые 6х40 мм</v>
      </c>
      <c r="E297" s="35" t="str">
        <f>SmtRes!P231</f>
        <v>10 шт.</v>
      </c>
      <c r="F297" s="34">
        <f>SmtRes!Y231*Source!I230</f>
        <v>0</v>
      </c>
      <c r="G297" s="36">
        <f>SmtRes!AE231</f>
        <v>1.8</v>
      </c>
      <c r="H297" s="35"/>
      <c r="I297" s="36">
        <f>SmtRes!AE231*SmtRes!Y231*Source!I230</f>
        <v>0</v>
      </c>
      <c r="J297" s="35"/>
      <c r="K297" s="35"/>
      <c r="L297" s="36">
        <f>SmtRes!AA231*SmtRes!Y231*Source!I230</f>
        <v>0</v>
      </c>
      <c r="M297" s="36"/>
    </row>
    <row r="298" spans="1:26" ht="14.25" x14ac:dyDescent="0.2">
      <c r="A298" s="39"/>
      <c r="B298" s="39"/>
      <c r="C298" s="39" t="str">
        <f>SmtRes!I232</f>
        <v>999-9950</v>
      </c>
      <c r="D298" s="39" t="str">
        <f>SmtRes!K232</f>
        <v>Вспомогательные ненормируемые материалы (2% от ОЗП)</v>
      </c>
      <c r="E298" s="40" t="str">
        <f>SmtRes!P232</f>
        <v>РУБ</v>
      </c>
      <c r="F298" s="41">
        <f>SmtRes!Y232*Source!I230</f>
        <v>0</v>
      </c>
      <c r="G298" s="42">
        <f>SmtRes!AE232</f>
        <v>1</v>
      </c>
      <c r="H298" s="40"/>
      <c r="I298" s="42">
        <f>SmtRes!AE232*SmtRes!Y232*Source!I230</f>
        <v>0</v>
      </c>
      <c r="J298" s="40"/>
      <c r="K298" s="40"/>
      <c r="L298" s="42">
        <f>SmtRes!AA232*SmtRes!Y232*Source!I230</f>
        <v>0</v>
      </c>
      <c r="M298" s="42"/>
    </row>
    <row r="299" spans="1:26" ht="15" x14ac:dyDescent="0.25">
      <c r="H299" s="87">
        <f>ROUND(Source!AC230*Source!I230, 2)+ROUND(Source!AF230*Source!I230, 2)+ROUND(Source!AD230*Source!I230, 2)+SUM(I293:I294)</f>
        <v>239.6</v>
      </c>
      <c r="I299" s="87"/>
      <c r="K299" s="87">
        <f>Source!O230+SUM(L293:L294)</f>
        <v>8607.76</v>
      </c>
      <c r="L299" s="87"/>
      <c r="M299" s="38">
        <f>Source!U230</f>
        <v>9.3449999999999989</v>
      </c>
      <c r="O299" s="37">
        <f>H299</f>
        <v>239.6</v>
      </c>
      <c r="P299" s="37">
        <f>K299</f>
        <v>8607.76</v>
      </c>
      <c r="Q299" s="37">
        <f>M299</f>
        <v>9.3449999999999989</v>
      </c>
      <c r="W299">
        <f>IF(Source!BI230&lt;=1,H299, 0)</f>
        <v>0</v>
      </c>
      <c r="X299">
        <f>IF(Source!BI230=2,H299, 0)</f>
        <v>239.6</v>
      </c>
      <c r="Y299">
        <f>IF(Source!BI230=3,H299, 0)</f>
        <v>0</v>
      </c>
      <c r="Z299">
        <f>IF(Source!BI230=4,H299, 0)</f>
        <v>0</v>
      </c>
    </row>
    <row r="300" spans="1:26" ht="57" x14ac:dyDescent="0.2">
      <c r="A300" s="24">
        <v>47</v>
      </c>
      <c r="B300" s="24" t="str">
        <f>Source!E231</f>
        <v>113</v>
      </c>
      <c r="C300" s="25" t="str">
        <f>Source!F231</f>
        <v>м08-02-409-1</v>
      </c>
      <c r="D300" s="22" t="str">
        <f>Source!G231</f>
        <v>Труба винипластовая по установленным конструкциям, по стенам и колоннам с креплением скобами, диаметр до 25 мм</v>
      </c>
      <c r="E300" s="26" t="str">
        <f>Source!DW231</f>
        <v>100 м</v>
      </c>
      <c r="F300" s="9">
        <f>Source!I231</f>
        <v>1.2</v>
      </c>
      <c r="G300" s="28">
        <f>IF(Source!AK231&lt;&gt; 0, Source!AK231,Source!AL231 + Source!AM231 + Source!AO231)</f>
        <v>233.91</v>
      </c>
      <c r="H300" s="27"/>
      <c r="I300" s="28"/>
      <c r="J300" s="27" t="str">
        <f>Source!BO231</f>
        <v>м08-02-409-1</v>
      </c>
      <c r="K300" s="27"/>
      <c r="L300" s="28"/>
      <c r="M300" s="29"/>
      <c r="S300">
        <f>ROUND((Source!FX231/100)*((ROUND(Source!AF231*Source!I231, 2)+ROUND(Source!AE231*Source!I231, 2))), 2)</f>
        <v>57.62</v>
      </c>
      <c r="T300">
        <f>Source!X231</f>
        <v>2149.63</v>
      </c>
      <c r="U300">
        <f>ROUND((Source!FY231/100)*((ROUND(Source!AF231*Source!I231, 2)+ROUND(Source!AE231*Source!I231, 2))), 2)</f>
        <v>39.42</v>
      </c>
      <c r="V300">
        <f>Source!Y231</f>
        <v>1470.8</v>
      </c>
    </row>
    <row r="301" spans="1:26" x14ac:dyDescent="0.2">
      <c r="D301" s="51" t="str">
        <f>"Объем: "&amp;Source!I231&amp;"=120/"&amp;"100"</f>
        <v>Объем: 1,2=120/100</v>
      </c>
    </row>
    <row r="302" spans="1:26" ht="14.25" x14ac:dyDescent="0.2">
      <c r="A302" s="24"/>
      <c r="B302" s="24"/>
      <c r="C302" s="25"/>
      <c r="D302" s="22" t="s">
        <v>663</v>
      </c>
      <c r="E302" s="26"/>
      <c r="F302" s="9"/>
      <c r="G302" s="28">
        <f>Source!AO231</f>
        <v>167.36</v>
      </c>
      <c r="H302" s="27" t="str">
        <f>Source!DG231</f>
        <v>)*0,3</v>
      </c>
      <c r="I302" s="28">
        <f>ROUND(Source!AF231*Source!I231, 2)</f>
        <v>60.25</v>
      </c>
      <c r="J302" s="27"/>
      <c r="K302" s="27">
        <f>IF(Source!BA231&lt;&gt; 0, Source!BA231, 1)</f>
        <v>37.31</v>
      </c>
      <c r="L302" s="28">
        <f>Source!S231</f>
        <v>2248</v>
      </c>
      <c r="M302" s="29"/>
      <c r="R302">
        <f>I302</f>
        <v>60.25</v>
      </c>
    </row>
    <row r="303" spans="1:26" ht="14.25" x14ac:dyDescent="0.2">
      <c r="A303" s="24"/>
      <c r="B303" s="24"/>
      <c r="C303" s="25"/>
      <c r="D303" s="22" t="s">
        <v>302</v>
      </c>
      <c r="E303" s="26"/>
      <c r="F303" s="9"/>
      <c r="G303" s="28">
        <f>Source!AM231</f>
        <v>45.82</v>
      </c>
      <c r="H303" s="27" t="str">
        <f>Source!DE231</f>
        <v>)*0,3</v>
      </c>
      <c r="I303" s="28">
        <f>ROUND(Source!AD231*Source!I231, 2)</f>
        <v>16.5</v>
      </c>
      <c r="J303" s="27"/>
      <c r="K303" s="27">
        <f>IF(Source!BB231&lt;&gt; 0, Source!BB231, 1)</f>
        <v>9.56</v>
      </c>
      <c r="L303" s="28">
        <f>Source!Q231</f>
        <v>157.74</v>
      </c>
      <c r="M303" s="29"/>
    </row>
    <row r="304" spans="1:26" ht="14.25" x14ac:dyDescent="0.2">
      <c r="A304" s="24"/>
      <c r="B304" s="24"/>
      <c r="C304" s="25"/>
      <c r="D304" s="22" t="s">
        <v>670</v>
      </c>
      <c r="E304" s="26"/>
      <c r="F304" s="9"/>
      <c r="G304" s="28">
        <f>Source!AN231</f>
        <v>1.0900000000000001</v>
      </c>
      <c r="H304" s="27" t="str">
        <f>Source!DF231</f>
        <v>)*0,3</v>
      </c>
      <c r="I304" s="28">
        <f>ROUND(Source!AE231*Source!I231, 2)</f>
        <v>0.4</v>
      </c>
      <c r="J304" s="27"/>
      <c r="K304" s="27">
        <f>IF(Source!BS231&lt;&gt; 0, Source!BS231, 1)</f>
        <v>37.31</v>
      </c>
      <c r="L304" s="28">
        <f>Source!R231</f>
        <v>14.77</v>
      </c>
      <c r="M304" s="29"/>
      <c r="R304">
        <f>I304</f>
        <v>0.4</v>
      </c>
    </row>
    <row r="305" spans="1:33" ht="14.25" x14ac:dyDescent="0.2">
      <c r="A305" s="24"/>
      <c r="B305" s="24"/>
      <c r="C305" s="25"/>
      <c r="D305" s="22" t="s">
        <v>664</v>
      </c>
      <c r="E305" s="26" t="s">
        <v>665</v>
      </c>
      <c r="F305" s="9">
        <f>Source!BZ231</f>
        <v>95</v>
      </c>
      <c r="G305" s="30"/>
      <c r="H305" s="27"/>
      <c r="I305" s="28">
        <f>SUM(S300:S311)</f>
        <v>57.62</v>
      </c>
      <c r="J305" s="31"/>
      <c r="K305" s="22">
        <f>Source!AT231</f>
        <v>95</v>
      </c>
      <c r="L305" s="28">
        <f>SUM(T300:T311)</f>
        <v>2149.63</v>
      </c>
      <c r="M305" s="29"/>
    </row>
    <row r="306" spans="1:33" ht="14.25" x14ac:dyDescent="0.2">
      <c r="A306" s="24"/>
      <c r="B306" s="24"/>
      <c r="C306" s="25"/>
      <c r="D306" s="22" t="s">
        <v>666</v>
      </c>
      <c r="E306" s="26" t="s">
        <v>665</v>
      </c>
      <c r="F306" s="9">
        <f>Source!CA231</f>
        <v>65</v>
      </c>
      <c r="G306" s="30"/>
      <c r="H306" s="27"/>
      <c r="I306" s="28">
        <f>SUM(U300:U311)</f>
        <v>39.42</v>
      </c>
      <c r="J306" s="31"/>
      <c r="K306" s="22">
        <f>Source!AU231</f>
        <v>65</v>
      </c>
      <c r="L306" s="28">
        <f>SUM(V300:V311)</f>
        <v>1470.8</v>
      </c>
      <c r="M306" s="29"/>
    </row>
    <row r="307" spans="1:33" ht="14.25" x14ac:dyDescent="0.2">
      <c r="A307" s="24"/>
      <c r="B307" s="24"/>
      <c r="C307" s="25"/>
      <c r="D307" s="22" t="s">
        <v>667</v>
      </c>
      <c r="E307" s="26" t="s">
        <v>668</v>
      </c>
      <c r="F307" s="9">
        <f>Source!AQ231</f>
        <v>19.04</v>
      </c>
      <c r="G307" s="28"/>
      <c r="H307" s="27" t="str">
        <f>Source!DI231</f>
        <v>)*0,3</v>
      </c>
      <c r="I307" s="28"/>
      <c r="J307" s="27"/>
      <c r="K307" s="27"/>
      <c r="L307" s="28"/>
      <c r="M307" s="32">
        <f>Source!U231</f>
        <v>6.8543999999999992</v>
      </c>
    </row>
    <row r="308" spans="1:33" ht="14.25" x14ac:dyDescent="0.2">
      <c r="A308" s="71" t="s">
        <v>669</v>
      </c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</row>
    <row r="309" spans="1:33" ht="14.25" x14ac:dyDescent="0.2">
      <c r="A309" s="33"/>
      <c r="B309" s="33"/>
      <c r="C309" s="33" t="str">
        <f>SmtRes!I239</f>
        <v>101-1924</v>
      </c>
      <c r="D309" s="33" t="str">
        <f>SmtRes!K239</f>
        <v>Электроды диаметром 4 мм Э42А</v>
      </c>
      <c r="E309" s="35" t="str">
        <f>SmtRes!P239</f>
        <v>кг</v>
      </c>
      <c r="F309" s="34">
        <f>SmtRes!Y239*Source!I231</f>
        <v>0</v>
      </c>
      <c r="G309" s="36">
        <f>SmtRes!AE239</f>
        <v>12.65</v>
      </c>
      <c r="H309" s="35"/>
      <c r="I309" s="36">
        <f>SmtRes!AE239*SmtRes!Y239*Source!I231</f>
        <v>0</v>
      </c>
      <c r="J309" s="35"/>
      <c r="K309" s="35"/>
      <c r="L309" s="36">
        <f>SmtRes!AA239*SmtRes!Y239*Source!I231</f>
        <v>0</v>
      </c>
      <c r="M309" s="36"/>
    </row>
    <row r="310" spans="1:33" ht="14.25" x14ac:dyDescent="0.2">
      <c r="A310" s="33"/>
      <c r="B310" s="33"/>
      <c r="C310" s="33" t="str">
        <f>SmtRes!I240</f>
        <v>113-8040</v>
      </c>
      <c r="D310" s="33" t="str">
        <f>SmtRes!K240</f>
        <v>Клей БМК-5к</v>
      </c>
      <c r="E310" s="35" t="str">
        <f>SmtRes!P240</f>
        <v>кг</v>
      </c>
      <c r="F310" s="34">
        <f>SmtRes!Y240*Source!I231</f>
        <v>0</v>
      </c>
      <c r="G310" s="36">
        <f>SmtRes!AE240</f>
        <v>26.18</v>
      </c>
      <c r="H310" s="35"/>
      <c r="I310" s="36">
        <f>SmtRes!AE240*SmtRes!Y240*Source!I231</f>
        <v>0</v>
      </c>
      <c r="J310" s="35"/>
      <c r="K310" s="35"/>
      <c r="L310" s="36">
        <f>SmtRes!AA240*SmtRes!Y240*Source!I231</f>
        <v>0</v>
      </c>
      <c r="M310" s="36"/>
    </row>
    <row r="311" spans="1:33" ht="14.25" x14ac:dyDescent="0.2">
      <c r="A311" s="39"/>
      <c r="B311" s="39"/>
      <c r="C311" s="39" t="str">
        <f>SmtRes!I241</f>
        <v>999-9950</v>
      </c>
      <c r="D311" s="39" t="str">
        <f>SmtRes!K241</f>
        <v>Вспомогательные ненормируемые материалы (2% от ОЗП)</v>
      </c>
      <c r="E311" s="40" t="str">
        <f>SmtRes!P241</f>
        <v>РУБ</v>
      </c>
      <c r="F311" s="41">
        <f>SmtRes!Y241*Source!I231</f>
        <v>0</v>
      </c>
      <c r="G311" s="42">
        <f>SmtRes!AE241</f>
        <v>1</v>
      </c>
      <c r="H311" s="40"/>
      <c r="I311" s="42">
        <f>SmtRes!AE241*SmtRes!Y241*Source!I231</f>
        <v>0</v>
      </c>
      <c r="J311" s="40"/>
      <c r="K311" s="40"/>
      <c r="L311" s="42">
        <f>SmtRes!AA241*SmtRes!Y241*Source!I231</f>
        <v>0</v>
      </c>
      <c r="M311" s="42"/>
    </row>
    <row r="312" spans="1:33" ht="15" x14ac:dyDescent="0.25">
      <c r="H312" s="87">
        <f>ROUND(Source!AC231*Source!I231, 2)+ROUND(Source!AF231*Source!I231, 2)+ROUND(Source!AD231*Source!I231, 2)+SUM(I305:I306)</f>
        <v>173.79</v>
      </c>
      <c r="I312" s="87"/>
      <c r="K312" s="87">
        <f>Source!O231+SUM(L305:L306)</f>
        <v>6026.17</v>
      </c>
      <c r="L312" s="87"/>
      <c r="M312" s="38">
        <f>Source!U231</f>
        <v>6.8543999999999992</v>
      </c>
      <c r="O312" s="37">
        <f>H312</f>
        <v>173.79</v>
      </c>
      <c r="P312" s="37">
        <f>K312</f>
        <v>6026.17</v>
      </c>
      <c r="Q312" s="37">
        <f>M312</f>
        <v>6.8543999999999992</v>
      </c>
      <c r="W312">
        <f>IF(Source!BI231&lt;=1,H312, 0)</f>
        <v>0</v>
      </c>
      <c r="X312">
        <f>IF(Source!BI231=2,H312, 0)</f>
        <v>173.79</v>
      </c>
      <c r="Y312">
        <f>IF(Source!BI231=3,H312, 0)</f>
        <v>0</v>
      </c>
      <c r="Z312">
        <f>IF(Source!BI231=4,H312, 0)</f>
        <v>0</v>
      </c>
    </row>
    <row r="314" spans="1:33" ht="15" x14ac:dyDescent="0.25">
      <c r="A314" s="89" t="str">
        <f>CONCATENATE("Итого по подразделу: ", Source!G233)</f>
        <v>Итого по подразделу: Демонтажные работы</v>
      </c>
      <c r="B314" s="89"/>
      <c r="C314" s="89"/>
      <c r="D314" s="89"/>
      <c r="E314" s="89"/>
      <c r="F314" s="89"/>
      <c r="G314" s="89"/>
      <c r="H314" s="87">
        <f>SUM(O285:O313)</f>
        <v>772.28</v>
      </c>
      <c r="I314" s="78"/>
      <c r="J314" s="52"/>
      <c r="K314" s="87">
        <f>SUM(P285:P313)</f>
        <v>18251.54</v>
      </c>
      <c r="L314" s="78"/>
      <c r="M314" s="38">
        <f>SUM(Q285:Q313)</f>
        <v>16.199399999999997</v>
      </c>
      <c r="AG314" s="53" t="str">
        <f>CONCATENATE("Итого по подразделу: ", Source!G233)</f>
        <v>Итого по подразделу: Демонтажные работы</v>
      </c>
    </row>
    <row r="316" spans="1:33" ht="14.25" x14ac:dyDescent="0.2">
      <c r="D316" s="22" t="str">
        <f>Source!H262</f>
        <v>ОЗП</v>
      </c>
      <c r="K316" s="79">
        <f>Source!F262</f>
        <v>5814.84</v>
      </c>
      <c r="L316" s="79"/>
    </row>
    <row r="317" spans="1:33" ht="14.25" x14ac:dyDescent="0.2">
      <c r="D317" s="22" t="str">
        <f>Source!H263</f>
        <v>ЭММ, в т.ч. ЗПМ</v>
      </c>
      <c r="K317" s="79">
        <f>Source!F263</f>
        <v>3822.7</v>
      </c>
      <c r="L317" s="79"/>
    </row>
    <row r="318" spans="1:33" ht="14.25" x14ac:dyDescent="0.2">
      <c r="D318" s="22" t="str">
        <f>Source!H264</f>
        <v>Стоимость материальных ресурсов</v>
      </c>
      <c r="K318" s="79">
        <f>Source!F264</f>
        <v>0</v>
      </c>
      <c r="L318" s="79"/>
    </row>
    <row r="319" spans="1:33" ht="14.25" x14ac:dyDescent="0.2">
      <c r="D319" s="22" t="str">
        <f>Source!H265</f>
        <v>НР</v>
      </c>
      <c r="K319" s="79">
        <f>Source!F265</f>
        <v>5003.1000000000004</v>
      </c>
      <c r="L319" s="79"/>
    </row>
    <row r="320" spans="1:33" ht="14.25" x14ac:dyDescent="0.2">
      <c r="D320" s="22" t="str">
        <f>Source!H266</f>
        <v>СП</v>
      </c>
      <c r="K320" s="79">
        <f>Source!F266</f>
        <v>3610.9</v>
      </c>
      <c r="L320" s="79"/>
    </row>
    <row r="321" spans="1:31" ht="14.25" x14ac:dyDescent="0.2">
      <c r="D321" s="22" t="str">
        <f>Source!H269</f>
        <v>Итого</v>
      </c>
      <c r="K321" s="79">
        <f>Source!F269</f>
        <v>18251.54</v>
      </c>
      <c r="L321" s="79"/>
    </row>
    <row r="324" spans="1:31" ht="16.5" x14ac:dyDescent="0.25">
      <c r="A324" s="86" t="str">
        <f>CONCATENATE("Подраздел: ", Source!G271)</f>
        <v>Подраздел: Система видеонаблюдения ФОК</v>
      </c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AE324" s="23" t="str">
        <f>CONCATENATE("Подраздел: ", Source!G271)</f>
        <v>Подраздел: Система видеонаблюдения ФОК</v>
      </c>
    </row>
    <row r="325" spans="1:31" ht="28.5" x14ac:dyDescent="0.2">
      <c r="A325" s="24">
        <v>48</v>
      </c>
      <c r="B325" s="24" t="str">
        <f>Source!E275</f>
        <v>114</v>
      </c>
      <c r="C325" s="25" t="str">
        <f>Source!F275</f>
        <v>м10-10-001-1</v>
      </c>
      <c r="D325" s="22" t="str">
        <f>Source!G275</f>
        <v>Камеры видеонаблюдения фиксированные</v>
      </c>
      <c r="E325" s="26" t="str">
        <f>Source!DW275</f>
        <v>1  ШТ.</v>
      </c>
      <c r="F325" s="9">
        <f>Source!I275</f>
        <v>7</v>
      </c>
      <c r="G325" s="28">
        <f>IF(Source!AK275&lt;&gt; 0, Source!AK275,Source!AL275 + Source!AM275 + Source!AO275)</f>
        <v>31.85</v>
      </c>
      <c r="H325" s="27"/>
      <c r="I325" s="28"/>
      <c r="J325" s="27" t="str">
        <f>Source!BO275</f>
        <v>м10-10-001-1</v>
      </c>
      <c r="K325" s="27"/>
      <c r="L325" s="28"/>
      <c r="M325" s="29"/>
      <c r="S325">
        <f>ROUND((Source!FX275/100)*((ROUND(Source!AF275*Source!I275, 2)+ROUND(Source!AE275*Source!I275, 2))), 2)</f>
        <v>152.94</v>
      </c>
      <c r="T325">
        <f>Source!X275</f>
        <v>5706.04</v>
      </c>
      <c r="U325">
        <f>ROUND((Source!FY275/100)*((ROUND(Source!AF275*Source!I275, 2)+ROUND(Source!AE275*Source!I275, 2))), 2)</f>
        <v>114.7</v>
      </c>
      <c r="V325">
        <f>Source!Y275</f>
        <v>4279.53</v>
      </c>
    </row>
    <row r="326" spans="1:31" ht="14.25" x14ac:dyDescent="0.2">
      <c r="A326" s="24"/>
      <c r="B326" s="24"/>
      <c r="C326" s="25"/>
      <c r="D326" s="22" t="s">
        <v>663</v>
      </c>
      <c r="E326" s="26"/>
      <c r="F326" s="9"/>
      <c r="G326" s="28">
        <f>Source!AO275</f>
        <v>27.31</v>
      </c>
      <c r="H326" s="27" t="str">
        <f>Source!DG275</f>
        <v/>
      </c>
      <c r="I326" s="28">
        <f>ROUND(Source!AF275*Source!I275, 2)</f>
        <v>191.17</v>
      </c>
      <c r="J326" s="27"/>
      <c r="K326" s="27">
        <f>IF(Source!BA275&lt;&gt; 0, Source!BA275, 1)</f>
        <v>37.31</v>
      </c>
      <c r="L326" s="28">
        <f>Source!S275</f>
        <v>7132.55</v>
      </c>
      <c r="M326" s="29"/>
      <c r="R326">
        <f>I326</f>
        <v>191.17</v>
      </c>
    </row>
    <row r="327" spans="1:31" ht="14.25" x14ac:dyDescent="0.2">
      <c r="A327" s="24"/>
      <c r="B327" s="24"/>
      <c r="C327" s="25"/>
      <c r="D327" s="22" t="s">
        <v>302</v>
      </c>
      <c r="E327" s="26"/>
      <c r="F327" s="9"/>
      <c r="G327" s="28">
        <f>Source!AM275</f>
        <v>3.63</v>
      </c>
      <c r="H327" s="27" t="str">
        <f>Source!DE275</f>
        <v/>
      </c>
      <c r="I327" s="28">
        <f>ROUND(Source!AD275*Source!I275, 2)</f>
        <v>25.41</v>
      </c>
      <c r="J327" s="27"/>
      <c r="K327" s="27">
        <f>IF(Source!BB275&lt;&gt; 0, Source!BB275, 1)</f>
        <v>4.66</v>
      </c>
      <c r="L327" s="28">
        <f>Source!Q275</f>
        <v>118.41</v>
      </c>
      <c r="M327" s="29"/>
    </row>
    <row r="328" spans="1:31" ht="14.25" x14ac:dyDescent="0.2">
      <c r="A328" s="24"/>
      <c r="B328" s="24"/>
      <c r="C328" s="25"/>
      <c r="D328" s="22" t="s">
        <v>664</v>
      </c>
      <c r="E328" s="26" t="s">
        <v>665</v>
      </c>
      <c r="F328" s="9">
        <f>Source!BZ275</f>
        <v>80</v>
      </c>
      <c r="G328" s="30"/>
      <c r="H328" s="27"/>
      <c r="I328" s="28">
        <f>SUM(S325:S333)</f>
        <v>152.94</v>
      </c>
      <c r="J328" s="31"/>
      <c r="K328" s="22">
        <f>Source!AT275</f>
        <v>80</v>
      </c>
      <c r="L328" s="28">
        <f>SUM(T325:T333)</f>
        <v>5706.04</v>
      </c>
      <c r="M328" s="29"/>
    </row>
    <row r="329" spans="1:31" ht="14.25" x14ac:dyDescent="0.2">
      <c r="A329" s="24"/>
      <c r="B329" s="24"/>
      <c r="C329" s="25"/>
      <c r="D329" s="22" t="s">
        <v>666</v>
      </c>
      <c r="E329" s="26" t="s">
        <v>665</v>
      </c>
      <c r="F329" s="9">
        <f>Source!CA275</f>
        <v>60</v>
      </c>
      <c r="G329" s="30"/>
      <c r="H329" s="27"/>
      <c r="I329" s="28">
        <f>SUM(U325:U333)</f>
        <v>114.7</v>
      </c>
      <c r="J329" s="31"/>
      <c r="K329" s="22">
        <f>Source!AU275</f>
        <v>60</v>
      </c>
      <c r="L329" s="28">
        <f>SUM(V325:V333)</f>
        <v>4279.53</v>
      </c>
      <c r="M329" s="29"/>
    </row>
    <row r="330" spans="1:31" ht="14.25" x14ac:dyDescent="0.2">
      <c r="A330" s="24"/>
      <c r="B330" s="24"/>
      <c r="C330" s="25"/>
      <c r="D330" s="22" t="s">
        <v>667</v>
      </c>
      <c r="E330" s="26" t="s">
        <v>668</v>
      </c>
      <c r="F330" s="9">
        <f>Source!AQ275</f>
        <v>2.67</v>
      </c>
      <c r="G330" s="28"/>
      <c r="H330" s="27" t="str">
        <f>Source!DI275</f>
        <v/>
      </c>
      <c r="I330" s="28"/>
      <c r="J330" s="27"/>
      <c r="K330" s="27"/>
      <c r="L330" s="28"/>
      <c r="M330" s="32">
        <f>Source!U275</f>
        <v>18.689999999999998</v>
      </c>
    </row>
    <row r="331" spans="1:31" ht="14.25" x14ac:dyDescent="0.2">
      <c r="A331" s="71" t="s">
        <v>669</v>
      </c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</row>
    <row r="332" spans="1:31" ht="14.25" x14ac:dyDescent="0.2">
      <c r="A332" s="33"/>
      <c r="B332" s="33"/>
      <c r="C332" s="33" t="str">
        <f>SmtRes!I245</f>
        <v>101-2202</v>
      </c>
      <c r="D332" s="33" t="str">
        <f>SmtRes!K245</f>
        <v>Дюбели распорные полиэтиленовые 6х40 мм</v>
      </c>
      <c r="E332" s="35" t="str">
        <f>SmtRes!P245</f>
        <v>10 шт.</v>
      </c>
      <c r="F332" s="34">
        <f>SmtRes!Y245*Source!I275</f>
        <v>0</v>
      </c>
      <c r="G332" s="36">
        <f>SmtRes!AE245</f>
        <v>1.8</v>
      </c>
      <c r="H332" s="35"/>
      <c r="I332" s="36">
        <f>SmtRes!AE245*SmtRes!Y245*Source!I275</f>
        <v>0</v>
      </c>
      <c r="J332" s="35"/>
      <c r="K332" s="35"/>
      <c r="L332" s="36">
        <f>SmtRes!AA245*SmtRes!Y245*Source!I275</f>
        <v>0</v>
      </c>
      <c r="M332" s="36"/>
    </row>
    <row r="333" spans="1:31" ht="14.25" x14ac:dyDescent="0.2">
      <c r="A333" s="39"/>
      <c r="B333" s="39"/>
      <c r="C333" s="39" t="str">
        <f>SmtRes!I246</f>
        <v>999-9950</v>
      </c>
      <c r="D333" s="39" t="str">
        <f>SmtRes!K246</f>
        <v>Вспомогательные ненормируемые материалы (2% от ОЗП)</v>
      </c>
      <c r="E333" s="40" t="str">
        <f>SmtRes!P246</f>
        <v>РУБ</v>
      </c>
      <c r="F333" s="41">
        <f>SmtRes!Y246*Source!I275</f>
        <v>0</v>
      </c>
      <c r="G333" s="42">
        <f>SmtRes!AE246</f>
        <v>1</v>
      </c>
      <c r="H333" s="40"/>
      <c r="I333" s="42">
        <f>SmtRes!AE246*SmtRes!Y246*Source!I275</f>
        <v>0</v>
      </c>
      <c r="J333" s="40"/>
      <c r="K333" s="40"/>
      <c r="L333" s="42">
        <f>SmtRes!AA246*SmtRes!Y246*Source!I275</f>
        <v>0</v>
      </c>
      <c r="M333" s="42"/>
    </row>
    <row r="334" spans="1:31" ht="15" x14ac:dyDescent="0.25">
      <c r="H334" s="87">
        <f>ROUND(Source!AC275*Source!I275, 2)+ROUND(Source!AF275*Source!I275, 2)+ROUND(Source!AD275*Source!I275, 2)+SUM(I328:I329)</f>
        <v>484.21999999999997</v>
      </c>
      <c r="I334" s="87"/>
      <c r="K334" s="87">
        <f>Source!O275+SUM(L328:L329)</f>
        <v>17236.53</v>
      </c>
      <c r="L334" s="87"/>
      <c r="M334" s="38">
        <f>Source!U275</f>
        <v>18.689999999999998</v>
      </c>
      <c r="O334" s="37">
        <f>H334</f>
        <v>484.21999999999997</v>
      </c>
      <c r="P334" s="37">
        <f>K334</f>
        <v>17236.53</v>
      </c>
      <c r="Q334" s="37">
        <f>M334</f>
        <v>18.689999999999998</v>
      </c>
      <c r="W334">
        <f>IF(Source!BI275&lt;=1,H334, 0)</f>
        <v>0</v>
      </c>
      <c r="X334">
        <f>IF(Source!BI275=2,H334, 0)</f>
        <v>484.21999999999997</v>
      </c>
      <c r="Y334">
        <f>IF(Source!BI275=3,H334, 0)</f>
        <v>0</v>
      </c>
      <c r="Z334">
        <f>IF(Source!BI275=4,H334, 0)</f>
        <v>0</v>
      </c>
    </row>
    <row r="335" spans="1:31" ht="28.5" x14ac:dyDescent="0.2">
      <c r="A335" s="24">
        <v>49</v>
      </c>
      <c r="B335" s="24" t="str">
        <f>Source!E276</f>
        <v>115</v>
      </c>
      <c r="C335" s="25" t="str">
        <f>Source!F276</f>
        <v>031002</v>
      </c>
      <c r="D335" s="22" t="str">
        <f>Source!G276</f>
        <v>Автогидроподъемники высотой подъема 18 м</v>
      </c>
      <c r="E335" s="26" t="str">
        <f>Source!DW276</f>
        <v>маш.-ч</v>
      </c>
      <c r="F335" s="9">
        <f>Source!I276</f>
        <v>4</v>
      </c>
      <c r="G335" s="28">
        <f>IF(Source!AK276&lt;&gt; 0, Source!AK276,Source!AL276 + Source!AM276 + Source!AO276)</f>
        <v>119.63</v>
      </c>
      <c r="H335" s="27"/>
      <c r="I335" s="28"/>
      <c r="J335" s="27" t="str">
        <f>Source!BO276</f>
        <v>031002</v>
      </c>
      <c r="K335" s="27"/>
      <c r="L335" s="28"/>
      <c r="M335" s="29"/>
      <c r="S335">
        <f>ROUND((Source!FX276/100)*((ROUND(Source!AF276*Source!I276, 2)+ROUND(Source!AE276*Source!I276, 2))), 2)</f>
        <v>0</v>
      </c>
      <c r="T335">
        <f>Source!X276</f>
        <v>0</v>
      </c>
      <c r="U335">
        <f>ROUND((Source!FY276/100)*((ROUND(Source!AF276*Source!I276, 2)+ROUND(Source!AE276*Source!I276, 2))), 2)</f>
        <v>0</v>
      </c>
      <c r="V335">
        <f>Source!Y276</f>
        <v>0</v>
      </c>
    </row>
    <row r="336" spans="1:31" ht="14.25" x14ac:dyDescent="0.2">
      <c r="A336" s="24"/>
      <c r="B336" s="24"/>
      <c r="C336" s="25"/>
      <c r="D336" s="22" t="s">
        <v>302</v>
      </c>
      <c r="E336" s="26"/>
      <c r="F336" s="9"/>
      <c r="G336" s="28">
        <f>Source!AM276</f>
        <v>119.63</v>
      </c>
      <c r="H336" s="27" t="str">
        <f>Source!DE276</f>
        <v/>
      </c>
      <c r="I336" s="28">
        <f>ROUND(Source!AD276*Source!I276, 2)</f>
        <v>478.52</v>
      </c>
      <c r="J336" s="27"/>
      <c r="K336" s="27">
        <f>IF(Source!BB276&lt;&gt; 0, Source!BB276, 1)</f>
        <v>10.08</v>
      </c>
      <c r="L336" s="28">
        <f>Source!Q276</f>
        <v>4823.4799999999996</v>
      </c>
      <c r="M336" s="29"/>
    </row>
    <row r="337" spans="1:26" ht="14.25" x14ac:dyDescent="0.2">
      <c r="A337" s="43"/>
      <c r="B337" s="43"/>
      <c r="C337" s="44"/>
      <c r="D337" s="45" t="s">
        <v>670</v>
      </c>
      <c r="E337" s="46"/>
      <c r="F337" s="47"/>
      <c r="G337" s="48">
        <f>Source!AN276</f>
        <v>9</v>
      </c>
      <c r="H337" s="49" t="str">
        <f>Source!DF276</f>
        <v/>
      </c>
      <c r="I337" s="48">
        <f>ROUND(Source!AE276*Source!I276, 2)</f>
        <v>36</v>
      </c>
      <c r="J337" s="49"/>
      <c r="K337" s="49">
        <f>IF(Source!BS276&lt;&gt; 0, Source!BS276, 1)</f>
        <v>37.31</v>
      </c>
      <c r="L337" s="48">
        <f>Source!R276</f>
        <v>1343.16</v>
      </c>
      <c r="M337" s="50"/>
      <c r="R337">
        <f>I337</f>
        <v>36</v>
      </c>
    </row>
    <row r="338" spans="1:26" ht="15" x14ac:dyDescent="0.25">
      <c r="H338" s="87">
        <f>ROUND(Source!AC276*Source!I276, 2)+ROUND(Source!AF276*Source!I276, 2)+ROUND(Source!AD276*Source!I276, 2)</f>
        <v>478.52</v>
      </c>
      <c r="I338" s="87"/>
      <c r="K338" s="87">
        <f>Source!O276</f>
        <v>4823.4799999999996</v>
      </c>
      <c r="L338" s="87"/>
      <c r="M338" s="38">
        <f>Source!U276</f>
        <v>0</v>
      </c>
      <c r="O338" s="37">
        <f>H338</f>
        <v>478.52</v>
      </c>
      <c r="P338" s="37">
        <f>K338</f>
        <v>4823.4799999999996</v>
      </c>
      <c r="Q338" s="37">
        <f>M338</f>
        <v>0</v>
      </c>
      <c r="W338">
        <f>IF(Source!BI276&lt;=1,H338, 0)</f>
        <v>478.52</v>
      </c>
      <c r="X338">
        <f>IF(Source!BI276=2,H338, 0)</f>
        <v>0</v>
      </c>
      <c r="Y338">
        <f>IF(Source!BI276=3,H338, 0)</f>
        <v>0</v>
      </c>
      <c r="Z338">
        <f>IF(Source!BI276=4,H338, 0)</f>
        <v>0</v>
      </c>
    </row>
    <row r="339" spans="1:26" ht="28.5" x14ac:dyDescent="0.2">
      <c r="A339" s="24">
        <v>50</v>
      </c>
      <c r="B339" s="24" t="str">
        <f>Source!E278</f>
        <v>117</v>
      </c>
      <c r="C339" s="25" t="str">
        <f>Source!F278</f>
        <v/>
      </c>
      <c r="D339" s="22" t="str">
        <f>Source!G278</f>
        <v>CMD IP1080-WB2.8-IR V2, Уличная IP-камера</v>
      </c>
      <c r="E339" s="26" t="str">
        <f>Source!DW278</f>
        <v>ШТ</v>
      </c>
      <c r="F339" s="9">
        <f>Source!I278</f>
        <v>4</v>
      </c>
      <c r="G339" s="28">
        <f>IF(Source!AK278&lt;&gt; 0, Source!AK278,Source!AL278 + Source!AM278 + Source!AO278)</f>
        <v>4100</v>
      </c>
      <c r="H339" s="27"/>
      <c r="I339" s="28"/>
      <c r="J339" s="27" t="str">
        <f>Source!BO278</f>
        <v/>
      </c>
      <c r="K339" s="27"/>
      <c r="L339" s="28"/>
      <c r="M339" s="29"/>
      <c r="S339">
        <f>ROUND((Source!FX278/100)*((ROUND(Source!AF278*Source!I278, 2)+ROUND(Source!AE278*Source!I278, 2))), 2)</f>
        <v>0</v>
      </c>
      <c r="T339">
        <f>Source!X278</f>
        <v>0</v>
      </c>
      <c r="U339">
        <f>ROUND((Source!FY278/100)*((ROUND(Source!AF278*Source!I278, 2)+ROUND(Source!AE278*Source!I278, 2))), 2)</f>
        <v>0</v>
      </c>
      <c r="V339">
        <f>Source!Y278</f>
        <v>0</v>
      </c>
    </row>
    <row r="340" spans="1:26" ht="14.25" x14ac:dyDescent="0.2">
      <c r="A340" s="43"/>
      <c r="B340" s="43"/>
      <c r="C340" s="44"/>
      <c r="D340" s="45" t="s">
        <v>671</v>
      </c>
      <c r="E340" s="46"/>
      <c r="F340" s="47"/>
      <c r="G340" s="48">
        <f>Source!AL278</f>
        <v>4100</v>
      </c>
      <c r="H340" s="49" t="str">
        <f>Source!DD278</f>
        <v/>
      </c>
      <c r="I340" s="48">
        <f>ROUND(Source!AC278*Source!I278, 2)</f>
        <v>16400</v>
      </c>
      <c r="J340" s="49"/>
      <c r="K340" s="49">
        <f>IF(Source!BC278&lt;&gt; 0, Source!BC278, 1)</f>
        <v>1</v>
      </c>
      <c r="L340" s="48">
        <f>Source!P278</f>
        <v>16400</v>
      </c>
      <c r="M340" s="50"/>
    </row>
    <row r="341" spans="1:26" ht="15" x14ac:dyDescent="0.25">
      <c r="H341" s="87">
        <f>ROUND(Source!AC278*Source!I278, 2)+ROUND(Source!AF278*Source!I278, 2)+ROUND(Source!AD278*Source!I278, 2)</f>
        <v>16400</v>
      </c>
      <c r="I341" s="87"/>
      <c r="K341" s="87">
        <f>Source!O278</f>
        <v>16400</v>
      </c>
      <c r="L341" s="87"/>
      <c r="M341" s="38">
        <f>Source!U278</f>
        <v>0</v>
      </c>
      <c r="O341" s="37">
        <f>H341</f>
        <v>16400</v>
      </c>
      <c r="P341" s="37">
        <f>K341</f>
        <v>16400</v>
      </c>
      <c r="Q341" s="37">
        <f>M341</f>
        <v>0</v>
      </c>
      <c r="W341">
        <f>IF(Source!BI278&lt;=1,H341, 0)</f>
        <v>16400</v>
      </c>
      <c r="X341">
        <f>IF(Source!BI278=2,H341, 0)</f>
        <v>0</v>
      </c>
      <c r="Y341">
        <f>IF(Source!BI278=3,H341, 0)</f>
        <v>0</v>
      </c>
      <c r="Z341">
        <f>IF(Source!BI278=4,H341, 0)</f>
        <v>0</v>
      </c>
    </row>
    <row r="342" spans="1:26" ht="14.25" x14ac:dyDescent="0.2">
      <c r="A342" s="24">
        <v>51</v>
      </c>
      <c r="B342" s="24" t="str">
        <f>Source!E279</f>
        <v>118</v>
      </c>
      <c r="C342" s="25" t="str">
        <f>Source!F279</f>
        <v/>
      </c>
      <c r="D342" s="22" t="str">
        <f>Source!G279</f>
        <v>CMD IP1080-WD2,8IR AV2,  IP-камера</v>
      </c>
      <c r="E342" s="26" t="str">
        <f>Source!DW279</f>
        <v>ШТ</v>
      </c>
      <c r="F342" s="9">
        <f>Source!I279</f>
        <v>3</v>
      </c>
      <c r="G342" s="28">
        <f>IF(Source!AK279&lt;&gt; 0, Source!AK279,Source!AL279 + Source!AM279 + Source!AO279)</f>
        <v>4230</v>
      </c>
      <c r="H342" s="27"/>
      <c r="I342" s="28"/>
      <c r="J342" s="27" t="str">
        <f>Source!BO279</f>
        <v/>
      </c>
      <c r="K342" s="27"/>
      <c r="L342" s="28"/>
      <c r="M342" s="29"/>
      <c r="S342">
        <f>ROUND((Source!FX279/100)*((ROUND(Source!AF279*Source!I279, 2)+ROUND(Source!AE279*Source!I279, 2))), 2)</f>
        <v>0</v>
      </c>
      <c r="T342">
        <f>Source!X279</f>
        <v>0</v>
      </c>
      <c r="U342">
        <f>ROUND((Source!FY279/100)*((ROUND(Source!AF279*Source!I279, 2)+ROUND(Source!AE279*Source!I279, 2))), 2)</f>
        <v>0</v>
      </c>
      <c r="V342">
        <f>Source!Y279</f>
        <v>0</v>
      </c>
    </row>
    <row r="343" spans="1:26" ht="14.25" x14ac:dyDescent="0.2">
      <c r="A343" s="43"/>
      <c r="B343" s="43"/>
      <c r="C343" s="44"/>
      <c r="D343" s="45" t="s">
        <v>671</v>
      </c>
      <c r="E343" s="46"/>
      <c r="F343" s="47"/>
      <c r="G343" s="48">
        <f>Source!AL279</f>
        <v>4230</v>
      </c>
      <c r="H343" s="49" t="str">
        <f>Source!DD279</f>
        <v/>
      </c>
      <c r="I343" s="48">
        <f>ROUND(Source!AC279*Source!I279, 2)</f>
        <v>12690</v>
      </c>
      <c r="J343" s="49"/>
      <c r="K343" s="49">
        <f>IF(Source!BC279&lt;&gt; 0, Source!BC279, 1)</f>
        <v>1</v>
      </c>
      <c r="L343" s="48">
        <f>Source!P279</f>
        <v>12690</v>
      </c>
      <c r="M343" s="50"/>
    </row>
    <row r="344" spans="1:26" ht="15" x14ac:dyDescent="0.25">
      <c r="H344" s="87">
        <f>ROUND(Source!AC279*Source!I279, 2)+ROUND(Source!AF279*Source!I279, 2)+ROUND(Source!AD279*Source!I279, 2)</f>
        <v>12690</v>
      </c>
      <c r="I344" s="87"/>
      <c r="K344" s="87">
        <f>Source!O279</f>
        <v>12690</v>
      </c>
      <c r="L344" s="87"/>
      <c r="M344" s="38">
        <f>Source!U279</f>
        <v>0</v>
      </c>
      <c r="O344" s="37">
        <f>H344</f>
        <v>12690</v>
      </c>
      <c r="P344" s="37">
        <f>K344</f>
        <v>12690</v>
      </c>
      <c r="Q344" s="37">
        <f>M344</f>
        <v>0</v>
      </c>
      <c r="W344">
        <f>IF(Source!BI279&lt;=1,H344, 0)</f>
        <v>12690</v>
      </c>
      <c r="X344">
        <f>IF(Source!BI279=2,H344, 0)</f>
        <v>0</v>
      </c>
      <c r="Y344">
        <f>IF(Source!BI279=3,H344, 0)</f>
        <v>0</v>
      </c>
      <c r="Z344">
        <f>IF(Source!BI279=4,H344, 0)</f>
        <v>0</v>
      </c>
    </row>
    <row r="345" spans="1:26" ht="14.25" x14ac:dyDescent="0.2">
      <c r="A345" s="24">
        <v>52</v>
      </c>
      <c r="B345" s="24" t="str">
        <f>Source!E281</f>
        <v>120</v>
      </c>
      <c r="C345" s="25" t="str">
        <f>Source!F281</f>
        <v/>
      </c>
      <c r="D345" s="22" t="str">
        <f>Source!G281</f>
        <v>Монтажная коробка TIGO 100x100</v>
      </c>
      <c r="E345" s="26" t="str">
        <f>Source!DW281</f>
        <v>ШТ</v>
      </c>
      <c r="F345" s="9">
        <f>Source!I281</f>
        <v>7</v>
      </c>
      <c r="G345" s="28">
        <f>IF(Source!AK281&lt;&gt; 0, Source!AK281,Source!AL281 + Source!AM281 + Source!AO281)</f>
        <v>87</v>
      </c>
      <c r="H345" s="27"/>
      <c r="I345" s="28"/>
      <c r="J345" s="27" t="str">
        <f>Source!BO281</f>
        <v/>
      </c>
      <c r="K345" s="27"/>
      <c r="L345" s="28"/>
      <c r="M345" s="29"/>
      <c r="S345">
        <f>ROUND((Source!FX281/100)*((ROUND(Source!AF281*Source!I281, 2)+ROUND(Source!AE281*Source!I281, 2))), 2)</f>
        <v>0</v>
      </c>
      <c r="T345">
        <f>Source!X281</f>
        <v>0</v>
      </c>
      <c r="U345">
        <f>ROUND((Source!FY281/100)*((ROUND(Source!AF281*Source!I281, 2)+ROUND(Source!AE281*Source!I281, 2))), 2)</f>
        <v>0</v>
      </c>
      <c r="V345">
        <f>Source!Y281</f>
        <v>0</v>
      </c>
    </row>
    <row r="346" spans="1:26" ht="14.25" x14ac:dyDescent="0.2">
      <c r="A346" s="43"/>
      <c r="B346" s="43"/>
      <c r="C346" s="44"/>
      <c r="D346" s="45" t="s">
        <v>671</v>
      </c>
      <c r="E346" s="46"/>
      <c r="F346" s="47"/>
      <c r="G346" s="48">
        <f>Source!AL281</f>
        <v>87</v>
      </c>
      <c r="H346" s="49" t="str">
        <f>Source!DD281</f>
        <v/>
      </c>
      <c r="I346" s="48">
        <f>ROUND(Source!AC281*Source!I281, 2)</f>
        <v>609</v>
      </c>
      <c r="J346" s="49"/>
      <c r="K346" s="49">
        <f>IF(Source!BC281&lt;&gt; 0, Source!BC281, 1)</f>
        <v>1</v>
      </c>
      <c r="L346" s="48">
        <f>Source!P281</f>
        <v>609</v>
      </c>
      <c r="M346" s="50"/>
    </row>
    <row r="347" spans="1:26" ht="15" x14ac:dyDescent="0.25">
      <c r="H347" s="87">
        <f>ROUND(Source!AC281*Source!I281, 2)+ROUND(Source!AF281*Source!I281, 2)+ROUND(Source!AD281*Source!I281, 2)</f>
        <v>609</v>
      </c>
      <c r="I347" s="87"/>
      <c r="K347" s="87">
        <f>Source!O281</f>
        <v>609</v>
      </c>
      <c r="L347" s="87"/>
      <c r="M347" s="38">
        <f>Source!U281</f>
        <v>0</v>
      </c>
      <c r="O347" s="37">
        <f>H347</f>
        <v>609</v>
      </c>
      <c r="P347" s="37">
        <f>K347</f>
        <v>609</v>
      </c>
      <c r="Q347" s="37">
        <f>M347</f>
        <v>0</v>
      </c>
      <c r="W347">
        <f>IF(Source!BI281&lt;=1,H347, 0)</f>
        <v>609</v>
      </c>
      <c r="X347">
        <f>IF(Source!BI281=2,H347, 0)</f>
        <v>0</v>
      </c>
      <c r="Y347">
        <f>IF(Source!BI281=3,H347, 0)</f>
        <v>0</v>
      </c>
      <c r="Z347">
        <f>IF(Source!BI281=4,H347, 0)</f>
        <v>0</v>
      </c>
    </row>
    <row r="348" spans="1:26" ht="28.5" x14ac:dyDescent="0.2">
      <c r="A348" s="24">
        <v>53</v>
      </c>
      <c r="B348" s="24" t="str">
        <f>Source!E282</f>
        <v>121</v>
      </c>
      <c r="C348" s="25" t="str">
        <f>Source!F282</f>
        <v>м10-04-067-23</v>
      </c>
      <c r="D348" s="22" t="str">
        <f>Source!G282</f>
        <v>Устройство видеоконтрольное</v>
      </c>
      <c r="E348" s="26" t="str">
        <f>Source!DW282</f>
        <v>1  ШТ.</v>
      </c>
      <c r="F348" s="9">
        <f>Source!I282</f>
        <v>1</v>
      </c>
      <c r="G348" s="28">
        <f>IF(Source!AK282&lt;&gt; 0, Source!AK282,Source!AL282 + Source!AM282 + Source!AO282)</f>
        <v>23.9</v>
      </c>
      <c r="H348" s="27"/>
      <c r="I348" s="28"/>
      <c r="J348" s="27" t="str">
        <f>Source!BO282</f>
        <v>м10-04-067-23</v>
      </c>
      <c r="K348" s="27"/>
      <c r="L348" s="28"/>
      <c r="M348" s="29"/>
      <c r="S348">
        <f>ROUND((Source!FX282/100)*((ROUND(Source!AF282*Source!I282, 2)+ROUND(Source!AE282*Source!I282, 2))), 2)</f>
        <v>20.86</v>
      </c>
      <c r="T348">
        <f>Source!X282</f>
        <v>778.15</v>
      </c>
      <c r="U348">
        <f>ROUND((Source!FY282/100)*((ROUND(Source!AF282*Source!I282, 2)+ROUND(Source!AE282*Source!I282, 2))), 2)</f>
        <v>14.74</v>
      </c>
      <c r="V348">
        <f>Source!Y282</f>
        <v>549.78</v>
      </c>
    </row>
    <row r="349" spans="1:26" ht="14.25" x14ac:dyDescent="0.2">
      <c r="A349" s="24"/>
      <c r="B349" s="24"/>
      <c r="C349" s="25"/>
      <c r="D349" s="22" t="s">
        <v>663</v>
      </c>
      <c r="E349" s="26"/>
      <c r="F349" s="9"/>
      <c r="G349" s="28">
        <f>Source!AO282</f>
        <v>22.58</v>
      </c>
      <c r="H349" s="27" t="str">
        <f>Source!DG282</f>
        <v/>
      </c>
      <c r="I349" s="28">
        <f>ROUND(Source!AF282*Source!I282, 2)</f>
        <v>22.58</v>
      </c>
      <c r="J349" s="27"/>
      <c r="K349" s="27">
        <f>IF(Source!BA282&lt;&gt; 0, Source!BA282, 1)</f>
        <v>37.31</v>
      </c>
      <c r="L349" s="28">
        <f>Source!S282</f>
        <v>842.46</v>
      </c>
      <c r="M349" s="29"/>
      <c r="R349">
        <f>I349</f>
        <v>22.58</v>
      </c>
    </row>
    <row r="350" spans="1:26" ht="14.25" x14ac:dyDescent="0.2">
      <c r="A350" s="24"/>
      <c r="B350" s="24"/>
      <c r="C350" s="25"/>
      <c r="D350" s="22" t="s">
        <v>302</v>
      </c>
      <c r="E350" s="26"/>
      <c r="F350" s="9"/>
      <c r="G350" s="28">
        <f>Source!AM282</f>
        <v>0.87</v>
      </c>
      <c r="H350" s="27" t="str">
        <f>Source!DE282</f>
        <v/>
      </c>
      <c r="I350" s="28">
        <f>ROUND(Source!AD282*Source!I282, 2)</f>
        <v>0.87</v>
      </c>
      <c r="J350" s="27"/>
      <c r="K350" s="27">
        <f>IF(Source!BB282&lt;&gt; 0, Source!BB282, 1)</f>
        <v>26.18</v>
      </c>
      <c r="L350" s="28">
        <f>Source!Q282</f>
        <v>22.78</v>
      </c>
      <c r="M350" s="29"/>
    </row>
    <row r="351" spans="1:26" ht="14.25" x14ac:dyDescent="0.2">
      <c r="A351" s="24"/>
      <c r="B351" s="24"/>
      <c r="C351" s="25"/>
      <c r="D351" s="22" t="s">
        <v>670</v>
      </c>
      <c r="E351" s="26"/>
      <c r="F351" s="9"/>
      <c r="G351" s="28">
        <f>Source!AN282</f>
        <v>0.09</v>
      </c>
      <c r="H351" s="27" t="str">
        <f>Source!DF282</f>
        <v/>
      </c>
      <c r="I351" s="28">
        <f>ROUND(Source!AE282*Source!I282, 2)</f>
        <v>0.09</v>
      </c>
      <c r="J351" s="27"/>
      <c r="K351" s="27">
        <f>IF(Source!BS282&lt;&gt; 0, Source!BS282, 1)</f>
        <v>37.31</v>
      </c>
      <c r="L351" s="28">
        <f>Source!R282</f>
        <v>3.36</v>
      </c>
      <c r="M351" s="29"/>
      <c r="R351">
        <f>I351</f>
        <v>0.09</v>
      </c>
    </row>
    <row r="352" spans="1:26" ht="14.25" x14ac:dyDescent="0.2">
      <c r="A352" s="24"/>
      <c r="B352" s="24"/>
      <c r="C352" s="25"/>
      <c r="D352" s="22" t="s">
        <v>664</v>
      </c>
      <c r="E352" s="26" t="s">
        <v>665</v>
      </c>
      <c r="F352" s="9">
        <f>Source!BZ282</f>
        <v>92</v>
      </c>
      <c r="G352" s="30"/>
      <c r="H352" s="27"/>
      <c r="I352" s="28">
        <f>SUM(S348:S356)</f>
        <v>20.86</v>
      </c>
      <c r="J352" s="31"/>
      <c r="K352" s="22">
        <f>Source!AT282</f>
        <v>92</v>
      </c>
      <c r="L352" s="28">
        <f>SUM(T348:T356)</f>
        <v>778.15</v>
      </c>
      <c r="M352" s="29"/>
    </row>
    <row r="353" spans="1:26" ht="14.25" x14ac:dyDescent="0.2">
      <c r="A353" s="24"/>
      <c r="B353" s="24"/>
      <c r="C353" s="25"/>
      <c r="D353" s="22" t="s">
        <v>666</v>
      </c>
      <c r="E353" s="26" t="s">
        <v>665</v>
      </c>
      <c r="F353" s="9">
        <f>Source!CA282</f>
        <v>65</v>
      </c>
      <c r="G353" s="30"/>
      <c r="H353" s="27"/>
      <c r="I353" s="28">
        <f>SUM(U348:U356)</f>
        <v>14.74</v>
      </c>
      <c r="J353" s="31"/>
      <c r="K353" s="22">
        <f>Source!AU282</f>
        <v>65</v>
      </c>
      <c r="L353" s="28">
        <f>SUM(V348:V356)</f>
        <v>549.78</v>
      </c>
      <c r="M353" s="29"/>
    </row>
    <row r="354" spans="1:26" ht="14.25" x14ac:dyDescent="0.2">
      <c r="A354" s="24"/>
      <c r="B354" s="24"/>
      <c r="C354" s="25"/>
      <c r="D354" s="22" t="s">
        <v>667</v>
      </c>
      <c r="E354" s="26" t="s">
        <v>668</v>
      </c>
      <c r="F354" s="9">
        <f>Source!AQ282</f>
        <v>2.1800000000000002</v>
      </c>
      <c r="G354" s="28"/>
      <c r="H354" s="27" t="str">
        <f>Source!DI282</f>
        <v/>
      </c>
      <c r="I354" s="28"/>
      <c r="J354" s="27"/>
      <c r="K354" s="27"/>
      <c r="L354" s="28"/>
      <c r="M354" s="32">
        <f>Source!U282</f>
        <v>2.1800000000000002</v>
      </c>
    </row>
    <row r="355" spans="1:26" ht="14.25" x14ac:dyDescent="0.2">
      <c r="A355" s="71" t="s">
        <v>669</v>
      </c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</row>
    <row r="356" spans="1:26" ht="14.25" x14ac:dyDescent="0.2">
      <c r="A356" s="39"/>
      <c r="B356" s="39"/>
      <c r="C356" s="39" t="str">
        <f>SmtRes!I250</f>
        <v>999-9950</v>
      </c>
      <c r="D356" s="39" t="str">
        <f>SmtRes!K250</f>
        <v>Вспомогательные ненормируемые материалы (2% от ОЗП)</v>
      </c>
      <c r="E356" s="40" t="str">
        <f>SmtRes!P250</f>
        <v>РУБ</v>
      </c>
      <c r="F356" s="41">
        <f>SmtRes!Y250*Source!I282</f>
        <v>0</v>
      </c>
      <c r="G356" s="42">
        <f>SmtRes!AE250</f>
        <v>1</v>
      </c>
      <c r="H356" s="40"/>
      <c r="I356" s="42">
        <f>SmtRes!AE250*SmtRes!Y250*Source!I282</f>
        <v>0</v>
      </c>
      <c r="J356" s="40"/>
      <c r="K356" s="40"/>
      <c r="L356" s="42">
        <f>SmtRes!AA250*SmtRes!Y250*Source!I282</f>
        <v>0</v>
      </c>
      <c r="M356" s="42"/>
    </row>
    <row r="357" spans="1:26" ht="15" x14ac:dyDescent="0.25">
      <c r="H357" s="87">
        <f>ROUND(Source!AC282*Source!I282, 2)+ROUND(Source!AF282*Source!I282, 2)+ROUND(Source!AD282*Source!I282, 2)+SUM(I352:I353)</f>
        <v>59.05</v>
      </c>
      <c r="I357" s="87"/>
      <c r="K357" s="87">
        <f>Source!O282+SUM(L352:L353)</f>
        <v>2193.17</v>
      </c>
      <c r="L357" s="87"/>
      <c r="M357" s="38">
        <f>Source!U282</f>
        <v>2.1800000000000002</v>
      </c>
      <c r="O357" s="37">
        <f>H357</f>
        <v>59.05</v>
      </c>
      <c r="P357" s="37">
        <f>K357</f>
        <v>2193.17</v>
      </c>
      <c r="Q357" s="37">
        <f>M357</f>
        <v>2.1800000000000002</v>
      </c>
      <c r="W357">
        <f>IF(Source!BI282&lt;=1,H357, 0)</f>
        <v>0</v>
      </c>
      <c r="X357">
        <f>IF(Source!BI282=2,H357, 0)</f>
        <v>59.05</v>
      </c>
      <c r="Y357">
        <f>IF(Source!BI282=3,H357, 0)</f>
        <v>0</v>
      </c>
      <c r="Z357">
        <f>IF(Source!BI282=4,H357, 0)</f>
        <v>0</v>
      </c>
    </row>
    <row r="358" spans="1:26" ht="28.5" x14ac:dyDescent="0.2">
      <c r="A358" s="24">
        <v>54</v>
      </c>
      <c r="B358" s="24" t="str">
        <f>Source!E287</f>
        <v>126</v>
      </c>
      <c r="C358" s="25" t="str">
        <f>Source!F287</f>
        <v/>
      </c>
      <c r="D358" s="22" t="str">
        <f>Source!G287</f>
        <v>Монитор Dahua DHI-LM43-F200 43" 1920x1080 (или аналогичный)</v>
      </c>
      <c r="E358" s="26" t="str">
        <f>Source!DW287</f>
        <v>ШТ</v>
      </c>
      <c r="F358" s="9">
        <f>Source!I287</f>
        <v>1</v>
      </c>
      <c r="G358" s="28">
        <f>IF(Source!AK287&lt;&gt; 0, Source!AK287,Source!AL287 + Source!AM287 + Source!AO287)</f>
        <v>56780</v>
      </c>
      <c r="H358" s="27"/>
      <c r="I358" s="28"/>
      <c r="J358" s="27" t="str">
        <f>Source!BO287</f>
        <v/>
      </c>
      <c r="K358" s="27"/>
      <c r="L358" s="28"/>
      <c r="M358" s="29"/>
      <c r="S358">
        <f>ROUND((Source!FX287/100)*((ROUND(Source!AF287*Source!I287, 2)+ROUND(Source!AE287*Source!I287, 2))), 2)</f>
        <v>0</v>
      </c>
      <c r="T358">
        <f>Source!X287</f>
        <v>0</v>
      </c>
      <c r="U358">
        <f>ROUND((Source!FY287/100)*((ROUND(Source!AF287*Source!I287, 2)+ROUND(Source!AE287*Source!I287, 2))), 2)</f>
        <v>0</v>
      </c>
      <c r="V358">
        <f>Source!Y287</f>
        <v>0</v>
      </c>
    </row>
    <row r="359" spans="1:26" ht="14.25" x14ac:dyDescent="0.2">
      <c r="A359" s="43"/>
      <c r="B359" s="43"/>
      <c r="C359" s="44"/>
      <c r="D359" s="45" t="s">
        <v>671</v>
      </c>
      <c r="E359" s="46"/>
      <c r="F359" s="47"/>
      <c r="G359" s="48">
        <f>Source!AL287</f>
        <v>56780</v>
      </c>
      <c r="H359" s="49" t="str">
        <f>Source!DD287</f>
        <v/>
      </c>
      <c r="I359" s="48">
        <f>ROUND(Source!AC287*Source!I287, 2)</f>
        <v>56780</v>
      </c>
      <c r="J359" s="49"/>
      <c r="K359" s="49">
        <f>IF(Source!BC287&lt;&gt; 0, Source!BC287, 1)</f>
        <v>1</v>
      </c>
      <c r="L359" s="48">
        <f>Source!P287</f>
        <v>56780</v>
      </c>
      <c r="M359" s="50"/>
    </row>
    <row r="360" spans="1:26" ht="15" x14ac:dyDescent="0.25">
      <c r="H360" s="87">
        <f>ROUND(Source!AC287*Source!I287, 2)+ROUND(Source!AF287*Source!I287, 2)+ROUND(Source!AD287*Source!I287, 2)</f>
        <v>56780</v>
      </c>
      <c r="I360" s="87"/>
      <c r="K360" s="87">
        <f>Source!O287</f>
        <v>56780</v>
      </c>
      <c r="L360" s="87"/>
      <c r="M360" s="38">
        <f>Source!U287</f>
        <v>0</v>
      </c>
      <c r="O360" s="37">
        <f>H360</f>
        <v>56780</v>
      </c>
      <c r="P360" s="37">
        <f>K360</f>
        <v>56780</v>
      </c>
      <c r="Q360" s="37">
        <f>M360</f>
        <v>0</v>
      </c>
      <c r="W360">
        <f>IF(Source!BI287&lt;=1,H360, 0)</f>
        <v>56780</v>
      </c>
      <c r="X360">
        <f>IF(Source!BI287=2,H360, 0)</f>
        <v>0</v>
      </c>
      <c r="Y360">
        <f>IF(Source!BI287=3,H360, 0)</f>
        <v>0</v>
      </c>
      <c r="Z360">
        <f>IF(Source!BI287=4,H360, 0)</f>
        <v>0</v>
      </c>
    </row>
    <row r="361" spans="1:26" ht="42.75" x14ac:dyDescent="0.2">
      <c r="A361" s="24">
        <v>55</v>
      </c>
      <c r="B361" s="24" t="str">
        <f>Source!E288</f>
        <v>127</v>
      </c>
      <c r="C361" s="25" t="str">
        <f>Source!F288</f>
        <v>м10-08-003-6</v>
      </c>
      <c r="D361" s="22" t="str">
        <f>Source!G288</f>
        <v>Устройство оптико-(фото)электрическое, блок питания и контроля</v>
      </c>
      <c r="E361" s="26" t="str">
        <f>Source!DW288</f>
        <v>1  ШТ.</v>
      </c>
      <c r="F361" s="9">
        <f>Source!I288</f>
        <v>1</v>
      </c>
      <c r="G361" s="28">
        <f>IF(Source!AK288&lt;&gt; 0, Source!AK288,Source!AL288 + Source!AM288 + Source!AO288)</f>
        <v>63.38</v>
      </c>
      <c r="H361" s="27"/>
      <c r="I361" s="28"/>
      <c r="J361" s="27" t="str">
        <f>Source!BO288</f>
        <v>м10-08-003-6</v>
      </c>
      <c r="K361" s="27"/>
      <c r="L361" s="28"/>
      <c r="M361" s="29"/>
      <c r="S361">
        <f>ROUND((Source!FX288/100)*((ROUND(Source!AF288*Source!I288, 2)+ROUND(Source!AE288*Source!I288, 2))), 2)</f>
        <v>44.61</v>
      </c>
      <c r="T361">
        <f>Source!X288</f>
        <v>1664.33</v>
      </c>
      <c r="U361">
        <f>ROUND((Source!FY288/100)*((ROUND(Source!AF288*Source!I288, 2)+ROUND(Source!AE288*Source!I288, 2))), 2)</f>
        <v>33.46</v>
      </c>
      <c r="V361">
        <f>Source!Y288</f>
        <v>1248.25</v>
      </c>
    </row>
    <row r="362" spans="1:26" ht="14.25" x14ac:dyDescent="0.2">
      <c r="A362" s="24"/>
      <c r="B362" s="24"/>
      <c r="C362" s="25"/>
      <c r="D362" s="22" t="s">
        <v>663</v>
      </c>
      <c r="E362" s="26"/>
      <c r="F362" s="9"/>
      <c r="G362" s="28">
        <f>Source!AO288</f>
        <v>55.76</v>
      </c>
      <c r="H362" s="27" t="str">
        <f>Source!DG288</f>
        <v/>
      </c>
      <c r="I362" s="28">
        <f>ROUND(Source!AF288*Source!I288, 2)</f>
        <v>55.76</v>
      </c>
      <c r="J362" s="27"/>
      <c r="K362" s="27">
        <f>IF(Source!BA288&lt;&gt; 0, Source!BA288, 1)</f>
        <v>37.31</v>
      </c>
      <c r="L362" s="28">
        <f>Source!S288</f>
        <v>2080.41</v>
      </c>
      <c r="M362" s="29"/>
      <c r="R362">
        <f>I362</f>
        <v>55.76</v>
      </c>
    </row>
    <row r="363" spans="1:26" ht="14.25" x14ac:dyDescent="0.2">
      <c r="A363" s="24"/>
      <c r="B363" s="24"/>
      <c r="C363" s="25"/>
      <c r="D363" s="22" t="s">
        <v>302</v>
      </c>
      <c r="E363" s="26"/>
      <c r="F363" s="9"/>
      <c r="G363" s="28">
        <f>Source!AM288</f>
        <v>0.37</v>
      </c>
      <c r="H363" s="27" t="str">
        <f>Source!DE288</f>
        <v/>
      </c>
      <c r="I363" s="28">
        <f>ROUND(Source!AD288*Source!I288, 2)</f>
        <v>0.37</v>
      </c>
      <c r="J363" s="27"/>
      <c r="K363" s="27">
        <f>IF(Source!BB288&lt;&gt; 0, Source!BB288, 1)</f>
        <v>5.76</v>
      </c>
      <c r="L363" s="28">
        <f>Source!Q288</f>
        <v>2.13</v>
      </c>
      <c r="M363" s="29"/>
    </row>
    <row r="364" spans="1:26" ht="14.25" x14ac:dyDescent="0.2">
      <c r="A364" s="24"/>
      <c r="B364" s="24"/>
      <c r="C364" s="25"/>
      <c r="D364" s="22" t="s">
        <v>664</v>
      </c>
      <c r="E364" s="26" t="s">
        <v>665</v>
      </c>
      <c r="F364" s="9">
        <f>Source!BZ288</f>
        <v>80</v>
      </c>
      <c r="G364" s="30"/>
      <c r="H364" s="27"/>
      <c r="I364" s="28">
        <f>SUM(S361:S372)</f>
        <v>44.61</v>
      </c>
      <c r="J364" s="31"/>
      <c r="K364" s="22">
        <f>Source!AT288</f>
        <v>80</v>
      </c>
      <c r="L364" s="28">
        <f>SUM(T361:T372)</f>
        <v>1664.33</v>
      </c>
      <c r="M364" s="29"/>
    </row>
    <row r="365" spans="1:26" ht="14.25" x14ac:dyDescent="0.2">
      <c r="A365" s="24"/>
      <c r="B365" s="24"/>
      <c r="C365" s="25"/>
      <c r="D365" s="22" t="s">
        <v>666</v>
      </c>
      <c r="E365" s="26" t="s">
        <v>665</v>
      </c>
      <c r="F365" s="9">
        <f>Source!CA288</f>
        <v>60</v>
      </c>
      <c r="G365" s="30"/>
      <c r="H365" s="27"/>
      <c r="I365" s="28">
        <f>SUM(U361:U372)</f>
        <v>33.46</v>
      </c>
      <c r="J365" s="31"/>
      <c r="K365" s="22">
        <f>Source!AU288</f>
        <v>60</v>
      </c>
      <c r="L365" s="28">
        <f>SUM(V361:V372)</f>
        <v>1248.25</v>
      </c>
      <c r="M365" s="29"/>
    </row>
    <row r="366" spans="1:26" ht="14.25" x14ac:dyDescent="0.2">
      <c r="A366" s="24"/>
      <c r="B366" s="24"/>
      <c r="C366" s="25"/>
      <c r="D366" s="22" t="s">
        <v>667</v>
      </c>
      <c r="E366" s="26" t="s">
        <v>668</v>
      </c>
      <c r="F366" s="9">
        <f>Source!AQ288</f>
        <v>5.76</v>
      </c>
      <c r="G366" s="28"/>
      <c r="H366" s="27" t="str">
        <f>Source!DI288</f>
        <v/>
      </c>
      <c r="I366" s="28"/>
      <c r="J366" s="27"/>
      <c r="K366" s="27"/>
      <c r="L366" s="28"/>
      <c r="M366" s="32">
        <f>Source!U288</f>
        <v>5.76</v>
      </c>
    </row>
    <row r="367" spans="1:26" ht="14.25" x14ac:dyDescent="0.2">
      <c r="A367" s="71" t="s">
        <v>669</v>
      </c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</row>
    <row r="368" spans="1:26" ht="14.25" x14ac:dyDescent="0.2">
      <c r="A368" s="33"/>
      <c r="B368" s="33"/>
      <c r="C368" s="33" t="str">
        <f>SmtRes!I253</f>
        <v>101-1963</v>
      </c>
      <c r="D368" s="33" t="str">
        <f>SmtRes!K253</f>
        <v>Канифоль сосновая</v>
      </c>
      <c r="E368" s="35" t="str">
        <f>SmtRes!P253</f>
        <v>кг</v>
      </c>
      <c r="F368" s="34">
        <f>SmtRes!Y253*Source!I288</f>
        <v>0</v>
      </c>
      <c r="G368" s="36">
        <f>SmtRes!AE253</f>
        <v>28.4</v>
      </c>
      <c r="H368" s="35"/>
      <c r="I368" s="36">
        <f>SmtRes!AE253*SmtRes!Y253*Source!I288</f>
        <v>0</v>
      </c>
      <c r="J368" s="35"/>
      <c r="K368" s="35"/>
      <c r="L368" s="36">
        <f>SmtRes!AA253*SmtRes!Y253*Source!I288</f>
        <v>0</v>
      </c>
      <c r="M368" s="36"/>
    </row>
    <row r="369" spans="1:26" ht="14.25" x14ac:dyDescent="0.2">
      <c r="A369" s="33"/>
      <c r="B369" s="33"/>
      <c r="C369" s="33" t="str">
        <f>SmtRes!I254</f>
        <v>101-2206</v>
      </c>
      <c r="D369" s="33" t="str">
        <f>SmtRes!K254</f>
        <v>Дюбели пластмассовые с шурупами 12х70 мм</v>
      </c>
      <c r="E369" s="35" t="str">
        <f>SmtRes!P254</f>
        <v>10 шт.</v>
      </c>
      <c r="F369" s="34">
        <f>SmtRes!Y254*Source!I288</f>
        <v>0</v>
      </c>
      <c r="G369" s="36">
        <f>SmtRes!AE254</f>
        <v>8.4700000000000006</v>
      </c>
      <c r="H369" s="35"/>
      <c r="I369" s="36">
        <f>SmtRes!AE254*SmtRes!Y254*Source!I288</f>
        <v>0</v>
      </c>
      <c r="J369" s="35"/>
      <c r="K369" s="35"/>
      <c r="L369" s="36">
        <f>SmtRes!AA254*SmtRes!Y254*Source!I288</f>
        <v>0</v>
      </c>
      <c r="M369" s="36"/>
    </row>
    <row r="370" spans="1:26" ht="14.25" x14ac:dyDescent="0.2">
      <c r="A370" s="33"/>
      <c r="B370" s="33"/>
      <c r="C370" s="33" t="str">
        <f>SmtRes!I255</f>
        <v>405-0219</v>
      </c>
      <c r="D370" s="33" t="str">
        <f>SmtRes!K255</f>
        <v>Гипсовые вяжущие, марка Г3</v>
      </c>
      <c r="E370" s="35" t="str">
        <f>SmtRes!P255</f>
        <v>т</v>
      </c>
      <c r="F370" s="34">
        <f>SmtRes!Y255*Source!I288</f>
        <v>0</v>
      </c>
      <c r="G370" s="36">
        <f>SmtRes!AE255</f>
        <v>729.98</v>
      </c>
      <c r="H370" s="35"/>
      <c r="I370" s="36">
        <f>SmtRes!AE255*SmtRes!Y255*Source!I288</f>
        <v>0</v>
      </c>
      <c r="J370" s="35"/>
      <c r="K370" s="35"/>
      <c r="L370" s="36">
        <f>SmtRes!AA255*SmtRes!Y255*Source!I288</f>
        <v>0</v>
      </c>
      <c r="M370" s="36"/>
    </row>
    <row r="371" spans="1:26" ht="14.25" x14ac:dyDescent="0.2">
      <c r="A371" s="33"/>
      <c r="B371" s="33"/>
      <c r="C371" s="33" t="str">
        <f>SmtRes!I256</f>
        <v>506-1361</v>
      </c>
      <c r="D371" s="33" t="str">
        <f>SmtRes!K256</f>
        <v>Припои оловянно-свинцовые бессурьмянистые марки ПОС40</v>
      </c>
      <c r="E371" s="35" t="str">
        <f>SmtRes!P256</f>
        <v>кг</v>
      </c>
      <c r="F371" s="34">
        <f>SmtRes!Y256*Source!I288</f>
        <v>0</v>
      </c>
      <c r="G371" s="36">
        <f>SmtRes!AE256</f>
        <v>69.03</v>
      </c>
      <c r="H371" s="35"/>
      <c r="I371" s="36">
        <f>SmtRes!AE256*SmtRes!Y256*Source!I288</f>
        <v>0</v>
      </c>
      <c r="J371" s="35"/>
      <c r="K371" s="35"/>
      <c r="L371" s="36">
        <f>SmtRes!AA256*SmtRes!Y256*Source!I288</f>
        <v>0</v>
      </c>
      <c r="M371" s="36"/>
    </row>
    <row r="372" spans="1:26" ht="14.25" x14ac:dyDescent="0.2">
      <c r="A372" s="39"/>
      <c r="B372" s="39"/>
      <c r="C372" s="39" t="str">
        <f>SmtRes!I257</f>
        <v>999-9950</v>
      </c>
      <c r="D372" s="39" t="str">
        <f>SmtRes!K257</f>
        <v>Вспомогательные ненормируемые материалы (2% от ОЗП)</v>
      </c>
      <c r="E372" s="40" t="str">
        <f>SmtRes!P257</f>
        <v>РУБ</v>
      </c>
      <c r="F372" s="41">
        <f>SmtRes!Y257*Source!I288</f>
        <v>0</v>
      </c>
      <c r="G372" s="42">
        <f>SmtRes!AE257</f>
        <v>1</v>
      </c>
      <c r="H372" s="40"/>
      <c r="I372" s="42">
        <f>SmtRes!AE257*SmtRes!Y257*Source!I288</f>
        <v>0</v>
      </c>
      <c r="J372" s="40"/>
      <c r="K372" s="40"/>
      <c r="L372" s="42">
        <f>SmtRes!AA257*SmtRes!Y257*Source!I288</f>
        <v>0</v>
      </c>
      <c r="M372" s="42"/>
    </row>
    <row r="373" spans="1:26" ht="15" x14ac:dyDescent="0.25">
      <c r="H373" s="87">
        <f>ROUND(Source!AC288*Source!I288, 2)+ROUND(Source!AF288*Source!I288, 2)+ROUND(Source!AD288*Source!I288, 2)+SUM(I364:I365)</f>
        <v>134.19999999999999</v>
      </c>
      <c r="I373" s="87"/>
      <c r="K373" s="87">
        <f>Source!O288+SUM(L364:L365)</f>
        <v>4995.12</v>
      </c>
      <c r="L373" s="87"/>
      <c r="M373" s="38">
        <f>Source!U288</f>
        <v>5.76</v>
      </c>
      <c r="O373" s="37">
        <f>H373</f>
        <v>134.19999999999999</v>
      </c>
      <c r="P373" s="37">
        <f>K373</f>
        <v>4995.12</v>
      </c>
      <c r="Q373" s="37">
        <f>M373</f>
        <v>5.76</v>
      </c>
      <c r="W373">
        <f>IF(Source!BI288&lt;=1,H373, 0)</f>
        <v>0</v>
      </c>
      <c r="X373">
        <f>IF(Source!BI288=2,H373, 0)</f>
        <v>134.19999999999999</v>
      </c>
      <c r="Y373">
        <f>IF(Source!BI288=3,H373, 0)</f>
        <v>0</v>
      </c>
      <c r="Z373">
        <f>IF(Source!BI288=4,H373, 0)</f>
        <v>0</v>
      </c>
    </row>
    <row r="374" spans="1:26" ht="28.5" x14ac:dyDescent="0.2">
      <c r="A374" s="24">
        <v>56</v>
      </c>
      <c r="B374" s="24" t="str">
        <f>Source!E289</f>
        <v>128</v>
      </c>
      <c r="C374" s="25" t="str">
        <f>Source!F289</f>
        <v/>
      </c>
      <c r="D374" s="22" t="str">
        <f>Source!G289</f>
        <v>Источник бесперебойного питания ИБПEXEGATE ServerRM EX293850RUS</v>
      </c>
      <c r="E374" s="26" t="str">
        <f>Source!DW289</f>
        <v>ШТ</v>
      </c>
      <c r="F374" s="9">
        <f>Source!I289</f>
        <v>1</v>
      </c>
      <c r="G374" s="28">
        <f>IF(Source!AK289&lt;&gt; 0, Source!AK289,Source!AL289 + Source!AM289 + Source!AO289)</f>
        <v>15569.18</v>
      </c>
      <c r="H374" s="27"/>
      <c r="I374" s="28"/>
      <c r="J374" s="27" t="str">
        <f>Source!BO289</f>
        <v/>
      </c>
      <c r="K374" s="27"/>
      <c r="L374" s="28"/>
      <c r="M374" s="29"/>
      <c r="S374">
        <f>ROUND((Source!FX289/100)*((ROUND(Source!AF289*Source!I289, 2)+ROUND(Source!AE289*Source!I289, 2))), 2)</f>
        <v>0</v>
      </c>
      <c r="T374">
        <f>Source!X289</f>
        <v>0</v>
      </c>
      <c r="U374">
        <f>ROUND((Source!FY289/100)*((ROUND(Source!AF289*Source!I289, 2)+ROUND(Source!AE289*Source!I289, 2))), 2)</f>
        <v>0</v>
      </c>
      <c r="V374">
        <f>Source!Y289</f>
        <v>0</v>
      </c>
    </row>
    <row r="375" spans="1:26" ht="14.25" x14ac:dyDescent="0.2">
      <c r="A375" s="43"/>
      <c r="B375" s="43"/>
      <c r="C375" s="44"/>
      <c r="D375" s="45" t="s">
        <v>671</v>
      </c>
      <c r="E375" s="46"/>
      <c r="F375" s="47"/>
      <c r="G375" s="48">
        <f>Source!AL289</f>
        <v>15569.18</v>
      </c>
      <c r="H375" s="49" t="str">
        <f>Source!DD289</f>
        <v/>
      </c>
      <c r="I375" s="48">
        <f>ROUND(Source!AC289*Source!I289, 2)</f>
        <v>15569.18</v>
      </c>
      <c r="J375" s="49"/>
      <c r="K375" s="49">
        <f>IF(Source!BC289&lt;&gt; 0, Source!BC289, 1)</f>
        <v>1</v>
      </c>
      <c r="L375" s="48">
        <f>Source!P289</f>
        <v>15569.18</v>
      </c>
      <c r="M375" s="50"/>
    </row>
    <row r="376" spans="1:26" ht="15" x14ac:dyDescent="0.25">
      <c r="H376" s="87">
        <f>ROUND(Source!AC289*Source!I289, 2)+ROUND(Source!AF289*Source!I289, 2)+ROUND(Source!AD289*Source!I289, 2)</f>
        <v>15569.18</v>
      </c>
      <c r="I376" s="87"/>
      <c r="K376" s="87">
        <f>Source!O289</f>
        <v>15569.18</v>
      </c>
      <c r="L376" s="87"/>
      <c r="M376" s="38">
        <f>Source!U289</f>
        <v>0</v>
      </c>
      <c r="O376" s="37">
        <f>H376</f>
        <v>15569.18</v>
      </c>
      <c r="P376" s="37">
        <f>K376</f>
        <v>15569.18</v>
      </c>
      <c r="Q376" s="37">
        <f>M376</f>
        <v>0</v>
      </c>
      <c r="W376">
        <f>IF(Source!BI289&lt;=1,H376, 0)</f>
        <v>15569.18</v>
      </c>
      <c r="X376">
        <f>IF(Source!BI289=2,H376, 0)</f>
        <v>0</v>
      </c>
      <c r="Y376">
        <f>IF(Source!BI289=3,H376, 0)</f>
        <v>0</v>
      </c>
      <c r="Z376">
        <f>IF(Source!BI289=4,H376, 0)</f>
        <v>0</v>
      </c>
    </row>
    <row r="377" spans="1:26" ht="28.5" x14ac:dyDescent="0.2">
      <c r="A377" s="24">
        <v>57</v>
      </c>
      <c r="B377" s="24" t="str">
        <f>Source!E291</f>
        <v>130</v>
      </c>
      <c r="C377" s="25" t="str">
        <f>Source!F291</f>
        <v>м08-02-399-1</v>
      </c>
      <c r="D377" s="22" t="str">
        <f>Source!G291</f>
        <v>Провод в коробах, сечением до 6 мм2</v>
      </c>
      <c r="E377" s="26" t="str">
        <f>Source!DW291</f>
        <v>100 м</v>
      </c>
      <c r="F377" s="9">
        <f>Source!I291</f>
        <v>0.14000000000000001</v>
      </c>
      <c r="G377" s="28">
        <f>IF(Source!AK291&lt;&gt; 0, Source!AK291,Source!AL291 + Source!AM291 + Source!AO291)</f>
        <v>40.090000000000003</v>
      </c>
      <c r="H377" s="27"/>
      <c r="I377" s="28"/>
      <c r="J377" s="27" t="str">
        <f>Source!BO291</f>
        <v>м08-02-399-1</v>
      </c>
      <c r="K377" s="27"/>
      <c r="L377" s="28"/>
      <c r="M377" s="29"/>
      <c r="S377">
        <f>ROUND((Source!FX291/100)*((ROUND(Source!AF291*Source!I291, 2)+ROUND(Source!AE291*Source!I291, 2))), 2)</f>
        <v>3.32</v>
      </c>
      <c r="T377">
        <f>Source!X291</f>
        <v>123.61</v>
      </c>
      <c r="U377">
        <f>ROUND((Source!FY291/100)*((ROUND(Source!AF291*Source!I291, 2)+ROUND(Source!AE291*Source!I291, 2))), 2)</f>
        <v>2.27</v>
      </c>
      <c r="V377">
        <f>Source!Y291</f>
        <v>84.58</v>
      </c>
    </row>
    <row r="378" spans="1:26" x14ac:dyDescent="0.2">
      <c r="D378" s="51" t="str">
        <f>"Объем: "&amp;Source!I291&amp;"=14/"&amp;"100"</f>
        <v>Объем: 0,14=14/100</v>
      </c>
    </row>
    <row r="379" spans="1:26" ht="14.25" x14ac:dyDescent="0.2">
      <c r="A379" s="24"/>
      <c r="B379" s="24"/>
      <c r="C379" s="25"/>
      <c r="D379" s="22" t="s">
        <v>663</v>
      </c>
      <c r="E379" s="26"/>
      <c r="F379" s="9"/>
      <c r="G379" s="28">
        <f>Source!AO291</f>
        <v>24.79</v>
      </c>
      <c r="H379" s="27" t="str">
        <f>Source!DG291</f>
        <v/>
      </c>
      <c r="I379" s="28">
        <f>ROUND(Source!AF291*Source!I291, 2)</f>
        <v>3.47</v>
      </c>
      <c r="J379" s="27"/>
      <c r="K379" s="27">
        <f>IF(Source!BA291&lt;&gt; 0, Source!BA291, 1)</f>
        <v>37.31</v>
      </c>
      <c r="L379" s="28">
        <f>Source!S291</f>
        <v>129.49</v>
      </c>
      <c r="M379" s="29"/>
      <c r="R379">
        <f>I379</f>
        <v>3.47</v>
      </c>
    </row>
    <row r="380" spans="1:26" ht="14.25" x14ac:dyDescent="0.2">
      <c r="A380" s="24"/>
      <c r="B380" s="24"/>
      <c r="C380" s="25"/>
      <c r="D380" s="22" t="s">
        <v>302</v>
      </c>
      <c r="E380" s="26"/>
      <c r="F380" s="9"/>
      <c r="G380" s="28">
        <f>Source!AM291</f>
        <v>2.2999999999999998</v>
      </c>
      <c r="H380" s="27" t="str">
        <f>Source!DE291</f>
        <v/>
      </c>
      <c r="I380" s="28">
        <f>ROUND(Source!AD291*Source!I291, 2)</f>
        <v>0.32</v>
      </c>
      <c r="J380" s="27"/>
      <c r="K380" s="27">
        <f>IF(Source!BB291&lt;&gt; 0, Source!BB291, 1)</f>
        <v>12.64</v>
      </c>
      <c r="L380" s="28">
        <f>Source!Q291</f>
        <v>4.07</v>
      </c>
      <c r="M380" s="29"/>
    </row>
    <row r="381" spans="1:26" ht="14.25" x14ac:dyDescent="0.2">
      <c r="A381" s="24"/>
      <c r="B381" s="24"/>
      <c r="C381" s="25"/>
      <c r="D381" s="22" t="s">
        <v>670</v>
      </c>
      <c r="E381" s="26"/>
      <c r="F381" s="9"/>
      <c r="G381" s="28">
        <f>Source!AN291</f>
        <v>0.12</v>
      </c>
      <c r="H381" s="27" t="str">
        <f>Source!DF291</f>
        <v/>
      </c>
      <c r="I381" s="28">
        <f>ROUND(Source!AE291*Source!I291, 2)</f>
        <v>0.02</v>
      </c>
      <c r="J381" s="27"/>
      <c r="K381" s="27">
        <f>IF(Source!BS291&lt;&gt; 0, Source!BS291, 1)</f>
        <v>37.31</v>
      </c>
      <c r="L381" s="28">
        <f>Source!R291</f>
        <v>0.63</v>
      </c>
      <c r="M381" s="29"/>
      <c r="R381">
        <f>I381</f>
        <v>0.02</v>
      </c>
    </row>
    <row r="382" spans="1:26" ht="14.25" x14ac:dyDescent="0.2">
      <c r="A382" s="24"/>
      <c r="B382" s="24"/>
      <c r="C382" s="25"/>
      <c r="D382" s="22" t="s">
        <v>664</v>
      </c>
      <c r="E382" s="26" t="s">
        <v>665</v>
      </c>
      <c r="F382" s="9">
        <f>Source!BZ291</f>
        <v>95</v>
      </c>
      <c r="G382" s="30"/>
      <c r="H382" s="27"/>
      <c r="I382" s="28">
        <f>SUM(S377:S389)</f>
        <v>3.32</v>
      </c>
      <c r="J382" s="31"/>
      <c r="K382" s="22">
        <f>Source!AT291</f>
        <v>95</v>
      </c>
      <c r="L382" s="28">
        <f>SUM(T377:T389)</f>
        <v>123.61</v>
      </c>
      <c r="M382" s="29"/>
    </row>
    <row r="383" spans="1:26" ht="14.25" x14ac:dyDescent="0.2">
      <c r="A383" s="24"/>
      <c r="B383" s="24"/>
      <c r="C383" s="25"/>
      <c r="D383" s="22" t="s">
        <v>666</v>
      </c>
      <c r="E383" s="26" t="s">
        <v>665</v>
      </c>
      <c r="F383" s="9">
        <f>Source!CA291</f>
        <v>65</v>
      </c>
      <c r="G383" s="30"/>
      <c r="H383" s="27"/>
      <c r="I383" s="28">
        <f>SUM(U377:U389)</f>
        <v>2.27</v>
      </c>
      <c r="J383" s="31"/>
      <c r="K383" s="22">
        <f>Source!AU291</f>
        <v>65</v>
      </c>
      <c r="L383" s="28">
        <f>SUM(V377:V389)</f>
        <v>84.58</v>
      </c>
      <c r="M383" s="29"/>
    </row>
    <row r="384" spans="1:26" ht="14.25" x14ac:dyDescent="0.2">
      <c r="A384" s="24"/>
      <c r="B384" s="24"/>
      <c r="C384" s="25"/>
      <c r="D384" s="22" t="s">
        <v>667</v>
      </c>
      <c r="E384" s="26" t="s">
        <v>668</v>
      </c>
      <c r="F384" s="9">
        <f>Source!AQ291</f>
        <v>2.82</v>
      </c>
      <c r="G384" s="28"/>
      <c r="H384" s="27" t="str">
        <f>Source!DI291</f>
        <v/>
      </c>
      <c r="I384" s="28"/>
      <c r="J384" s="27"/>
      <c r="K384" s="27"/>
      <c r="L384" s="28"/>
      <c r="M384" s="32">
        <f>Source!U291</f>
        <v>0.39480000000000004</v>
      </c>
    </row>
    <row r="385" spans="1:26" ht="14.25" x14ac:dyDescent="0.2">
      <c r="A385" s="71" t="s">
        <v>669</v>
      </c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</row>
    <row r="386" spans="1:26" ht="14.25" x14ac:dyDescent="0.2">
      <c r="A386" s="33"/>
      <c r="B386" s="33"/>
      <c r="C386" s="33" t="str">
        <f>SmtRes!I262</f>
        <v>101-2143</v>
      </c>
      <c r="D386" s="33" t="str">
        <f>SmtRes!K262</f>
        <v>Краска</v>
      </c>
      <c r="E386" s="35" t="str">
        <f>SmtRes!P262</f>
        <v>кг</v>
      </c>
      <c r="F386" s="34">
        <f>SmtRes!Y262*Source!I291</f>
        <v>0</v>
      </c>
      <c r="G386" s="36">
        <f>SmtRes!AE262</f>
        <v>29.04</v>
      </c>
      <c r="H386" s="35"/>
      <c r="I386" s="36">
        <f>SmtRes!AE262*SmtRes!Y262*Source!I291</f>
        <v>0</v>
      </c>
      <c r="J386" s="35"/>
      <c r="K386" s="35"/>
      <c r="L386" s="36">
        <f>SmtRes!AA262*SmtRes!Y262*Source!I291</f>
        <v>0</v>
      </c>
      <c r="M386" s="36"/>
    </row>
    <row r="387" spans="1:26" ht="14.25" x14ac:dyDescent="0.2">
      <c r="A387" s="33"/>
      <c r="B387" s="33"/>
      <c r="C387" s="33" t="str">
        <f>SmtRes!I263</f>
        <v>101-2478</v>
      </c>
      <c r="D387" s="33" t="str">
        <f>SmtRes!K263</f>
        <v>Лента К226</v>
      </c>
      <c r="E387" s="35" t="str">
        <f>SmtRes!P263</f>
        <v>100 м</v>
      </c>
      <c r="F387" s="34">
        <f>SmtRes!Y263*Source!I291</f>
        <v>0</v>
      </c>
      <c r="G387" s="36">
        <f>SmtRes!AE263</f>
        <v>121.8</v>
      </c>
      <c r="H387" s="35"/>
      <c r="I387" s="36">
        <f>SmtRes!AE263*SmtRes!Y263*Source!I291</f>
        <v>0</v>
      </c>
      <c r="J387" s="35"/>
      <c r="K387" s="35"/>
      <c r="L387" s="36">
        <f>SmtRes!AA263*SmtRes!Y263*Source!I291</f>
        <v>0</v>
      </c>
      <c r="M387" s="36"/>
    </row>
    <row r="388" spans="1:26" ht="14.25" x14ac:dyDescent="0.2">
      <c r="A388" s="33"/>
      <c r="B388" s="33"/>
      <c r="C388" s="33" t="str">
        <f>SmtRes!I264</f>
        <v>101-2499</v>
      </c>
      <c r="D388" s="33" t="str">
        <f>SmtRes!K264</f>
        <v>Лента изоляционная прорезиненная односторонняя ширина 20 мм, толщина 0,25-0,35 мм</v>
      </c>
      <c r="E388" s="35" t="str">
        <f>SmtRes!P264</f>
        <v>кг</v>
      </c>
      <c r="F388" s="34">
        <f>SmtRes!Y264*Source!I291</f>
        <v>0</v>
      </c>
      <c r="G388" s="36">
        <f>SmtRes!AE264</f>
        <v>31</v>
      </c>
      <c r="H388" s="35"/>
      <c r="I388" s="36">
        <f>SmtRes!AE264*SmtRes!Y264*Source!I291</f>
        <v>0</v>
      </c>
      <c r="J388" s="35"/>
      <c r="K388" s="35"/>
      <c r="L388" s="36">
        <f>SmtRes!AA264*SmtRes!Y264*Source!I291</f>
        <v>0</v>
      </c>
      <c r="M388" s="36"/>
    </row>
    <row r="389" spans="1:26" ht="14.25" x14ac:dyDescent="0.2">
      <c r="A389" s="39"/>
      <c r="B389" s="39"/>
      <c r="C389" s="39" t="str">
        <f>SmtRes!I265</f>
        <v>999-9950</v>
      </c>
      <c r="D389" s="39" t="str">
        <f>SmtRes!K265</f>
        <v>Вспомогательные ненормируемые материалы (2% от ОЗП)</v>
      </c>
      <c r="E389" s="40" t="str">
        <f>SmtRes!P265</f>
        <v>РУБ</v>
      </c>
      <c r="F389" s="41">
        <f>SmtRes!Y265*Source!I291</f>
        <v>0</v>
      </c>
      <c r="G389" s="42">
        <f>SmtRes!AE265</f>
        <v>1</v>
      </c>
      <c r="H389" s="40"/>
      <c r="I389" s="42">
        <f>SmtRes!AE265*SmtRes!Y265*Source!I291</f>
        <v>0</v>
      </c>
      <c r="J389" s="40"/>
      <c r="K389" s="40"/>
      <c r="L389" s="42">
        <f>SmtRes!AA265*SmtRes!Y265*Source!I291</f>
        <v>0</v>
      </c>
      <c r="M389" s="42"/>
    </row>
    <row r="390" spans="1:26" ht="15" x14ac:dyDescent="0.25">
      <c r="H390" s="87">
        <f>ROUND(Source!AC291*Source!I291, 2)+ROUND(Source!AF291*Source!I291, 2)+ROUND(Source!AD291*Source!I291, 2)+SUM(I382:I383)</f>
        <v>9.379999999999999</v>
      </c>
      <c r="I390" s="87"/>
      <c r="K390" s="87">
        <f>Source!O291+SUM(L382:L383)</f>
        <v>341.75</v>
      </c>
      <c r="L390" s="87"/>
      <c r="M390" s="38">
        <f>Source!U291</f>
        <v>0.39480000000000004</v>
      </c>
      <c r="O390" s="37">
        <f>H390</f>
        <v>9.379999999999999</v>
      </c>
      <c r="P390" s="37">
        <f>K390</f>
        <v>341.75</v>
      </c>
      <c r="Q390" s="37">
        <f>M390</f>
        <v>0.39480000000000004</v>
      </c>
      <c r="W390">
        <f>IF(Source!BI291&lt;=1,H390, 0)</f>
        <v>0</v>
      </c>
      <c r="X390">
        <f>IF(Source!BI291=2,H390, 0)</f>
        <v>9.379999999999999</v>
      </c>
      <c r="Y390">
        <f>IF(Source!BI291=3,H390, 0)</f>
        <v>0</v>
      </c>
      <c r="Z390">
        <f>IF(Source!BI291=4,H390, 0)</f>
        <v>0</v>
      </c>
    </row>
    <row r="391" spans="1:26" ht="42.75" x14ac:dyDescent="0.2">
      <c r="A391" s="24">
        <v>58</v>
      </c>
      <c r="B391" s="24" t="str">
        <f>Source!E292</f>
        <v>131</v>
      </c>
      <c r="C391" s="25" t="str">
        <f>Source!F292</f>
        <v/>
      </c>
      <c r="D391" s="22" t="str">
        <f>Source!G292</f>
        <v>Кабель 4-х парный UTP Cat5E для внешней прокладки PARLan F/UTP  cat 5e 4x2x0.52 PVC/PE</v>
      </c>
      <c r="E391" s="26" t="str">
        <f>Source!DW292</f>
        <v>м</v>
      </c>
      <c r="F391" s="9">
        <f>Source!I292</f>
        <v>14</v>
      </c>
      <c r="G391" s="28">
        <f>IF(Source!AK292&lt;&gt; 0, Source!AK292,Source!AL292 + Source!AM292 + Source!AO292)</f>
        <v>52</v>
      </c>
      <c r="H391" s="27"/>
      <c r="I391" s="28"/>
      <c r="J391" s="27" t="str">
        <f>Source!BO292</f>
        <v/>
      </c>
      <c r="K391" s="27"/>
      <c r="L391" s="28"/>
      <c r="M391" s="29"/>
      <c r="S391">
        <f>ROUND((Source!FX292/100)*((ROUND(Source!AF292*Source!I292, 2)+ROUND(Source!AE292*Source!I292, 2))), 2)</f>
        <v>0</v>
      </c>
      <c r="T391">
        <f>Source!X292</f>
        <v>0</v>
      </c>
      <c r="U391">
        <f>ROUND((Source!FY292/100)*((ROUND(Source!AF292*Source!I292, 2)+ROUND(Source!AE292*Source!I292, 2))), 2)</f>
        <v>0</v>
      </c>
      <c r="V391">
        <f>Source!Y292</f>
        <v>0</v>
      </c>
    </row>
    <row r="392" spans="1:26" ht="14.25" x14ac:dyDescent="0.2">
      <c r="A392" s="43"/>
      <c r="B392" s="43"/>
      <c r="C392" s="44"/>
      <c r="D392" s="45" t="s">
        <v>671</v>
      </c>
      <c r="E392" s="46"/>
      <c r="F392" s="47"/>
      <c r="G392" s="48">
        <f>Source!AL292</f>
        <v>52</v>
      </c>
      <c r="H392" s="49" t="str">
        <f>Source!DD292</f>
        <v/>
      </c>
      <c r="I392" s="48">
        <f>ROUND(Source!AC292*Source!I292, 2)</f>
        <v>728</v>
      </c>
      <c r="J392" s="49"/>
      <c r="K392" s="49">
        <f>IF(Source!BC292&lt;&gt; 0, Source!BC292, 1)</f>
        <v>1</v>
      </c>
      <c r="L392" s="48">
        <f>Source!P292</f>
        <v>728</v>
      </c>
      <c r="M392" s="50"/>
    </row>
    <row r="393" spans="1:26" ht="15" x14ac:dyDescent="0.25">
      <c r="H393" s="87">
        <f>ROUND(Source!AC292*Source!I292, 2)+ROUND(Source!AF292*Source!I292, 2)+ROUND(Source!AD292*Source!I292, 2)</f>
        <v>728</v>
      </c>
      <c r="I393" s="87"/>
      <c r="K393" s="87">
        <f>Source!O292</f>
        <v>728</v>
      </c>
      <c r="L393" s="87"/>
      <c r="M393" s="38">
        <f>Source!U292</f>
        <v>0</v>
      </c>
      <c r="O393" s="37">
        <f>H393</f>
        <v>728</v>
      </c>
      <c r="P393" s="37">
        <f>K393</f>
        <v>728</v>
      </c>
      <c r="Q393" s="37">
        <f>M393</f>
        <v>0</v>
      </c>
      <c r="W393">
        <f>IF(Source!BI292&lt;=1,H393, 0)</f>
        <v>728</v>
      </c>
      <c r="X393">
        <f>IF(Source!BI292=2,H393, 0)</f>
        <v>0</v>
      </c>
      <c r="Y393">
        <f>IF(Source!BI292=3,H393, 0)</f>
        <v>0</v>
      </c>
      <c r="Z393">
        <f>IF(Source!BI292=4,H393, 0)</f>
        <v>0</v>
      </c>
    </row>
    <row r="394" spans="1:26" ht="28.5" x14ac:dyDescent="0.2">
      <c r="A394" s="24">
        <v>59</v>
      </c>
      <c r="B394" s="24" t="str">
        <f>Source!E294</f>
        <v>133</v>
      </c>
      <c r="C394" s="25" t="str">
        <f>Source!F294</f>
        <v>м08-02-390-1</v>
      </c>
      <c r="D394" s="22" t="str">
        <f>Source!G294</f>
        <v>Короба пластмассовые шириной до 40 мм</v>
      </c>
      <c r="E394" s="26" t="str">
        <f>Source!DW294</f>
        <v>100 м</v>
      </c>
      <c r="F394" s="9">
        <f>Source!I294</f>
        <v>0.02</v>
      </c>
      <c r="G394" s="28">
        <f>IF(Source!AK294&lt;&gt; 0, Source!AK294,Source!AL294 + Source!AM294 + Source!AO294)</f>
        <v>222.31</v>
      </c>
      <c r="H394" s="27"/>
      <c r="I394" s="28"/>
      <c r="J394" s="27" t="str">
        <f>Source!BO294</f>
        <v>м08-02-390-1</v>
      </c>
      <c r="K394" s="27"/>
      <c r="L394" s="28"/>
      <c r="M394" s="29"/>
      <c r="S394">
        <f>ROUND((Source!FX294/100)*((ROUND(Source!AF294*Source!I294, 2)+ROUND(Source!AE294*Source!I294, 2))), 2)</f>
        <v>2.76</v>
      </c>
      <c r="T394">
        <f>Source!X294</f>
        <v>102.74</v>
      </c>
      <c r="U394">
        <f>ROUND((Source!FY294/100)*((ROUND(Source!AF294*Source!I294, 2)+ROUND(Source!AE294*Source!I294, 2))), 2)</f>
        <v>1.89</v>
      </c>
      <c r="V394">
        <f>Source!Y294</f>
        <v>70.3</v>
      </c>
    </row>
    <row r="395" spans="1:26" x14ac:dyDescent="0.2">
      <c r="D395" s="51" t="str">
        <f>"Объем: "&amp;Source!I294&amp;"=2/"&amp;"100"</f>
        <v>Объем: 0,02=2/100</v>
      </c>
    </row>
    <row r="396" spans="1:26" ht="14.25" x14ac:dyDescent="0.2">
      <c r="A396" s="24"/>
      <c r="B396" s="24"/>
      <c r="C396" s="25"/>
      <c r="D396" s="22" t="s">
        <v>663</v>
      </c>
      <c r="E396" s="26"/>
      <c r="F396" s="9"/>
      <c r="G396" s="28">
        <f>Source!AO294</f>
        <v>144.82</v>
      </c>
      <c r="H396" s="27" t="str">
        <f>Source!DG294</f>
        <v/>
      </c>
      <c r="I396" s="28">
        <f>ROUND(Source!AF294*Source!I294, 2)</f>
        <v>2.9</v>
      </c>
      <c r="J396" s="27"/>
      <c r="K396" s="27">
        <f>IF(Source!BA294&lt;&gt; 0, Source!BA294, 1)</f>
        <v>37.31</v>
      </c>
      <c r="L396" s="28">
        <f>Source!S294</f>
        <v>108.06</v>
      </c>
      <c r="M396" s="29"/>
      <c r="R396">
        <f>I396</f>
        <v>2.9</v>
      </c>
    </row>
    <row r="397" spans="1:26" ht="14.25" x14ac:dyDescent="0.2">
      <c r="A397" s="24"/>
      <c r="B397" s="24"/>
      <c r="C397" s="25"/>
      <c r="D397" s="22" t="s">
        <v>302</v>
      </c>
      <c r="E397" s="26"/>
      <c r="F397" s="9"/>
      <c r="G397" s="28">
        <f>Source!AM294</f>
        <v>26.16</v>
      </c>
      <c r="H397" s="27" t="str">
        <f>Source!DE294</f>
        <v/>
      </c>
      <c r="I397" s="28">
        <f>ROUND(Source!AD294*Source!I294, 2)</f>
        <v>0.52</v>
      </c>
      <c r="J397" s="27"/>
      <c r="K397" s="27">
        <f>IF(Source!BB294&lt;&gt; 0, Source!BB294, 1)</f>
        <v>8.64</v>
      </c>
      <c r="L397" s="28">
        <f>Source!Q294</f>
        <v>4.5199999999999996</v>
      </c>
      <c r="M397" s="29"/>
    </row>
    <row r="398" spans="1:26" ht="14.25" x14ac:dyDescent="0.2">
      <c r="A398" s="24"/>
      <c r="B398" s="24"/>
      <c r="C398" s="25"/>
      <c r="D398" s="22" t="s">
        <v>670</v>
      </c>
      <c r="E398" s="26"/>
      <c r="F398" s="9"/>
      <c r="G398" s="28">
        <f>Source!AN294</f>
        <v>0.12</v>
      </c>
      <c r="H398" s="27" t="str">
        <f>Source!DF294</f>
        <v/>
      </c>
      <c r="I398" s="28">
        <f>ROUND(Source!AE294*Source!I294, 2)</f>
        <v>0</v>
      </c>
      <c r="J398" s="27"/>
      <c r="K398" s="27">
        <f>IF(Source!BS294&lt;&gt; 0, Source!BS294, 1)</f>
        <v>37.31</v>
      </c>
      <c r="L398" s="28">
        <f>Source!R294</f>
        <v>0.09</v>
      </c>
      <c r="M398" s="29"/>
      <c r="R398">
        <f>I398</f>
        <v>0</v>
      </c>
    </row>
    <row r="399" spans="1:26" ht="14.25" x14ac:dyDescent="0.2">
      <c r="A399" s="24"/>
      <c r="B399" s="24"/>
      <c r="C399" s="25"/>
      <c r="D399" s="22" t="s">
        <v>664</v>
      </c>
      <c r="E399" s="26" t="s">
        <v>665</v>
      </c>
      <c r="F399" s="9">
        <f>Source!BZ294</f>
        <v>95</v>
      </c>
      <c r="G399" s="30"/>
      <c r="H399" s="27"/>
      <c r="I399" s="28">
        <f>SUM(S394:S405)</f>
        <v>2.76</v>
      </c>
      <c r="J399" s="31"/>
      <c r="K399" s="22">
        <f>Source!AT294</f>
        <v>95</v>
      </c>
      <c r="L399" s="28">
        <f>SUM(T394:T405)</f>
        <v>102.74</v>
      </c>
      <c r="M399" s="29"/>
    </row>
    <row r="400" spans="1:26" ht="14.25" x14ac:dyDescent="0.2">
      <c r="A400" s="24"/>
      <c r="B400" s="24"/>
      <c r="C400" s="25"/>
      <c r="D400" s="22" t="s">
        <v>666</v>
      </c>
      <c r="E400" s="26" t="s">
        <v>665</v>
      </c>
      <c r="F400" s="9">
        <f>Source!CA294</f>
        <v>65</v>
      </c>
      <c r="G400" s="30"/>
      <c r="H400" s="27"/>
      <c r="I400" s="28">
        <f>SUM(U394:U405)</f>
        <v>1.89</v>
      </c>
      <c r="J400" s="31"/>
      <c r="K400" s="22">
        <f>Source!AU294</f>
        <v>65</v>
      </c>
      <c r="L400" s="28">
        <f>SUM(V394:V405)</f>
        <v>70.3</v>
      </c>
      <c r="M400" s="29"/>
    </row>
    <row r="401" spans="1:26" ht="14.25" x14ac:dyDescent="0.2">
      <c r="A401" s="24"/>
      <c r="B401" s="24"/>
      <c r="C401" s="25"/>
      <c r="D401" s="22" t="s">
        <v>667</v>
      </c>
      <c r="E401" s="26" t="s">
        <v>668</v>
      </c>
      <c r="F401" s="9">
        <f>Source!AQ294</f>
        <v>16.29</v>
      </c>
      <c r="G401" s="28"/>
      <c r="H401" s="27" t="str">
        <f>Source!DI294</f>
        <v/>
      </c>
      <c r="I401" s="28"/>
      <c r="J401" s="27"/>
      <c r="K401" s="27"/>
      <c r="L401" s="28"/>
      <c r="M401" s="32">
        <f>Source!U294</f>
        <v>0.32579999999999998</v>
      </c>
    </row>
    <row r="402" spans="1:26" ht="14.25" x14ac:dyDescent="0.2">
      <c r="A402" s="71" t="s">
        <v>669</v>
      </c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</row>
    <row r="403" spans="1:26" ht="14.25" x14ac:dyDescent="0.2">
      <c r="A403" s="33"/>
      <c r="B403" s="33"/>
      <c r="C403" s="33" t="str">
        <f>SmtRes!I271</f>
        <v>101-1481</v>
      </c>
      <c r="D403" s="33" t="str">
        <f>SmtRes!K271</f>
        <v>Шурупы с полукруглой головкой 4x40 мм</v>
      </c>
      <c r="E403" s="35" t="str">
        <f>SmtRes!P271</f>
        <v>т</v>
      </c>
      <c r="F403" s="34">
        <f>SmtRes!Y271*Source!I294</f>
        <v>0</v>
      </c>
      <c r="G403" s="36">
        <f>SmtRes!AE271</f>
        <v>12430</v>
      </c>
      <c r="H403" s="35"/>
      <c r="I403" s="36">
        <f>SmtRes!AE271*SmtRes!Y271*Source!I294</f>
        <v>0</v>
      </c>
      <c r="J403" s="35"/>
      <c r="K403" s="35"/>
      <c r="L403" s="36">
        <f>SmtRes!AA271*SmtRes!Y271*Source!I294</f>
        <v>0</v>
      </c>
      <c r="M403" s="36"/>
    </row>
    <row r="404" spans="1:26" ht="14.25" x14ac:dyDescent="0.2">
      <c r="A404" s="33"/>
      <c r="B404" s="33"/>
      <c r="C404" s="33" t="str">
        <f>SmtRes!I272</f>
        <v>101-2202</v>
      </c>
      <c r="D404" s="33" t="str">
        <f>SmtRes!K272</f>
        <v>Дюбели распорные полиэтиленовые 6х40 мм</v>
      </c>
      <c r="E404" s="35" t="str">
        <f>SmtRes!P272</f>
        <v>10 шт.</v>
      </c>
      <c r="F404" s="34">
        <f>SmtRes!Y272*Source!I294</f>
        <v>0</v>
      </c>
      <c r="G404" s="36">
        <f>SmtRes!AE272</f>
        <v>1.8</v>
      </c>
      <c r="H404" s="35"/>
      <c r="I404" s="36">
        <f>SmtRes!AE272*SmtRes!Y272*Source!I294</f>
        <v>0</v>
      </c>
      <c r="J404" s="35"/>
      <c r="K404" s="35"/>
      <c r="L404" s="36">
        <f>SmtRes!AA272*SmtRes!Y272*Source!I294</f>
        <v>0</v>
      </c>
      <c r="M404" s="36"/>
    </row>
    <row r="405" spans="1:26" ht="14.25" x14ac:dyDescent="0.2">
      <c r="A405" s="39"/>
      <c r="B405" s="39"/>
      <c r="C405" s="39" t="str">
        <f>SmtRes!I273</f>
        <v>999-9950</v>
      </c>
      <c r="D405" s="39" t="str">
        <f>SmtRes!K273</f>
        <v>Вспомогательные ненормируемые материалы (2% от ОЗП)</v>
      </c>
      <c r="E405" s="40" t="str">
        <f>SmtRes!P273</f>
        <v>РУБ</v>
      </c>
      <c r="F405" s="41">
        <f>SmtRes!Y273*Source!I294</f>
        <v>0</v>
      </c>
      <c r="G405" s="42">
        <f>SmtRes!AE273</f>
        <v>1</v>
      </c>
      <c r="H405" s="40"/>
      <c r="I405" s="42">
        <f>SmtRes!AE273*SmtRes!Y273*Source!I294</f>
        <v>0</v>
      </c>
      <c r="J405" s="40"/>
      <c r="K405" s="40"/>
      <c r="L405" s="42">
        <f>SmtRes!AA273*SmtRes!Y273*Source!I294</f>
        <v>0</v>
      </c>
      <c r="M405" s="42"/>
    </row>
    <row r="406" spans="1:26" ht="15" x14ac:dyDescent="0.25">
      <c r="H406" s="87">
        <f>ROUND(Source!AC294*Source!I294, 2)+ROUND(Source!AF294*Source!I294, 2)+ROUND(Source!AD294*Source!I294, 2)+SUM(I399:I400)</f>
        <v>8.07</v>
      </c>
      <c r="I406" s="87"/>
      <c r="K406" s="87">
        <f>Source!O294+SUM(L399:L400)</f>
        <v>285.62</v>
      </c>
      <c r="L406" s="87"/>
      <c r="M406" s="38">
        <f>Source!U294</f>
        <v>0.32579999999999998</v>
      </c>
      <c r="O406" s="37">
        <f>H406</f>
        <v>8.07</v>
      </c>
      <c r="P406" s="37">
        <f>K406</f>
        <v>285.62</v>
      </c>
      <c r="Q406" s="37">
        <f>M406</f>
        <v>0.32579999999999998</v>
      </c>
      <c r="W406">
        <f>IF(Source!BI294&lt;=1,H406, 0)</f>
        <v>0</v>
      </c>
      <c r="X406">
        <f>IF(Source!BI294=2,H406, 0)</f>
        <v>8.07</v>
      </c>
      <c r="Y406">
        <f>IF(Source!BI294=3,H406, 0)</f>
        <v>0</v>
      </c>
      <c r="Z406">
        <f>IF(Source!BI294=4,H406, 0)</f>
        <v>0</v>
      </c>
    </row>
    <row r="407" spans="1:26" ht="57" x14ac:dyDescent="0.2">
      <c r="A407" s="24">
        <v>60</v>
      </c>
      <c r="B407" s="24" t="str">
        <f>Source!E295</f>
        <v>134</v>
      </c>
      <c r="C407" s="25" t="str">
        <f>Source!F295</f>
        <v/>
      </c>
      <c r="D407" s="22" t="str">
        <f>Source!G295</f>
        <v>Кабель-канал со стандартной крышкой из негорючего ПВХ-  пластиката, имеющий сертификат пожарной безопасности ТМС 60х40</v>
      </c>
      <c r="E407" s="26" t="str">
        <f>Source!DW295</f>
        <v>м</v>
      </c>
      <c r="F407" s="9">
        <f>Source!I295</f>
        <v>2</v>
      </c>
      <c r="G407" s="28">
        <f>IF(Source!AK295&lt;&gt; 0, Source!AK295,Source!AL295 + Source!AM295 + Source!AO295)</f>
        <v>360</v>
      </c>
      <c r="H407" s="27"/>
      <c r="I407" s="28"/>
      <c r="J407" s="27" t="str">
        <f>Source!BO295</f>
        <v/>
      </c>
      <c r="K407" s="27"/>
      <c r="L407" s="28"/>
      <c r="M407" s="29"/>
      <c r="S407">
        <f>ROUND((Source!FX295/100)*((ROUND(Source!AF295*Source!I295, 2)+ROUND(Source!AE295*Source!I295, 2))), 2)</f>
        <v>0</v>
      </c>
      <c r="T407">
        <f>Source!X295</f>
        <v>0</v>
      </c>
      <c r="U407">
        <f>ROUND((Source!FY295/100)*((ROUND(Source!AF295*Source!I295, 2)+ROUND(Source!AE295*Source!I295, 2))), 2)</f>
        <v>0</v>
      </c>
      <c r="V407">
        <f>Source!Y295</f>
        <v>0</v>
      </c>
    </row>
    <row r="408" spans="1:26" ht="14.25" x14ac:dyDescent="0.2">
      <c r="A408" s="43"/>
      <c r="B408" s="43"/>
      <c r="C408" s="44"/>
      <c r="D408" s="45" t="s">
        <v>671</v>
      </c>
      <c r="E408" s="46"/>
      <c r="F408" s="47"/>
      <c r="G408" s="48">
        <f>Source!AL295</f>
        <v>360</v>
      </c>
      <c r="H408" s="49" t="str">
        <f>Source!DD295</f>
        <v/>
      </c>
      <c r="I408" s="48">
        <f>ROUND(Source!AC295*Source!I295, 2)</f>
        <v>720</v>
      </c>
      <c r="J408" s="49"/>
      <c r="K408" s="49">
        <f>IF(Source!BC295&lt;&gt; 0, Source!BC295, 1)</f>
        <v>1</v>
      </c>
      <c r="L408" s="48">
        <f>Source!P295</f>
        <v>720</v>
      </c>
      <c r="M408" s="50"/>
    </row>
    <row r="409" spans="1:26" ht="15" x14ac:dyDescent="0.25">
      <c r="H409" s="87">
        <f>ROUND(Source!AC295*Source!I295, 2)+ROUND(Source!AF295*Source!I295, 2)+ROUND(Source!AD295*Source!I295, 2)</f>
        <v>720</v>
      </c>
      <c r="I409" s="87"/>
      <c r="K409" s="87">
        <f>Source!O295</f>
        <v>720</v>
      </c>
      <c r="L409" s="87"/>
      <c r="M409" s="38">
        <f>Source!U295</f>
        <v>0</v>
      </c>
      <c r="O409" s="37">
        <f>H409</f>
        <v>720</v>
      </c>
      <c r="P409" s="37">
        <f>K409</f>
        <v>720</v>
      </c>
      <c r="Q409" s="37">
        <f>M409</f>
        <v>0</v>
      </c>
      <c r="W409">
        <f>IF(Source!BI295&lt;=1,H409, 0)</f>
        <v>720</v>
      </c>
      <c r="X409">
        <f>IF(Source!BI295=2,H409, 0)</f>
        <v>0</v>
      </c>
      <c r="Y409">
        <f>IF(Source!BI295=3,H409, 0)</f>
        <v>0</v>
      </c>
      <c r="Z409">
        <f>IF(Source!BI295=4,H409, 0)</f>
        <v>0</v>
      </c>
    </row>
    <row r="410" spans="1:26" ht="14.25" x14ac:dyDescent="0.2">
      <c r="A410" s="24">
        <v>61</v>
      </c>
      <c r="B410" s="24" t="str">
        <f>Source!E296</f>
        <v>135</v>
      </c>
      <c r="C410" s="25" t="str">
        <f>Source!F296</f>
        <v/>
      </c>
      <c r="D410" s="22" t="str">
        <f>Source!G296</f>
        <v>Хомут(FR ПР-25)</v>
      </c>
      <c r="E410" s="26" t="str">
        <f>Source!DW296</f>
        <v>ШТ</v>
      </c>
      <c r="F410" s="9">
        <f>Source!I296</f>
        <v>4</v>
      </c>
      <c r="G410" s="28">
        <f>IF(Source!AK296&lt;&gt; 0, Source!AK296,Source!AL296 + Source!AM296 + Source!AO296)</f>
        <v>13.8</v>
      </c>
      <c r="H410" s="27"/>
      <c r="I410" s="28"/>
      <c r="J410" s="27" t="str">
        <f>Source!BO296</f>
        <v/>
      </c>
      <c r="K410" s="27"/>
      <c r="L410" s="28"/>
      <c r="M410" s="29"/>
      <c r="S410">
        <f>ROUND((Source!FX296/100)*((ROUND(Source!AF296*Source!I296, 2)+ROUND(Source!AE296*Source!I296, 2))), 2)</f>
        <v>0</v>
      </c>
      <c r="T410">
        <f>Source!X296</f>
        <v>0</v>
      </c>
      <c r="U410">
        <f>ROUND((Source!FY296/100)*((ROUND(Source!AF296*Source!I296, 2)+ROUND(Source!AE296*Source!I296, 2))), 2)</f>
        <v>0</v>
      </c>
      <c r="V410">
        <f>Source!Y296</f>
        <v>0</v>
      </c>
    </row>
    <row r="411" spans="1:26" ht="14.25" x14ac:dyDescent="0.2">
      <c r="A411" s="43"/>
      <c r="B411" s="43"/>
      <c r="C411" s="44"/>
      <c r="D411" s="45" t="s">
        <v>671</v>
      </c>
      <c r="E411" s="46"/>
      <c r="F411" s="47"/>
      <c r="G411" s="48">
        <f>Source!AL296</f>
        <v>13.8</v>
      </c>
      <c r="H411" s="49" t="str">
        <f>Source!DD296</f>
        <v/>
      </c>
      <c r="I411" s="48">
        <f>ROUND(Source!AC296*Source!I296, 2)</f>
        <v>55.2</v>
      </c>
      <c r="J411" s="49"/>
      <c r="K411" s="49">
        <f>IF(Source!BC296&lt;&gt; 0, Source!BC296, 1)</f>
        <v>1</v>
      </c>
      <c r="L411" s="48">
        <f>Source!P296</f>
        <v>55.2</v>
      </c>
      <c r="M411" s="50"/>
    </row>
    <row r="412" spans="1:26" ht="15" x14ac:dyDescent="0.25">
      <c r="H412" s="87">
        <f>ROUND(Source!AC296*Source!I296, 2)+ROUND(Source!AF296*Source!I296, 2)+ROUND(Source!AD296*Source!I296, 2)</f>
        <v>55.2</v>
      </c>
      <c r="I412" s="87"/>
      <c r="K412" s="87">
        <f>Source!O296</f>
        <v>55.2</v>
      </c>
      <c r="L412" s="87"/>
      <c r="M412" s="38">
        <f>Source!U296</f>
        <v>0</v>
      </c>
      <c r="O412" s="37">
        <f>H412</f>
        <v>55.2</v>
      </c>
      <c r="P412" s="37">
        <f>K412</f>
        <v>55.2</v>
      </c>
      <c r="Q412" s="37">
        <f>M412</f>
        <v>0</v>
      </c>
      <c r="W412">
        <f>IF(Source!BI296&lt;=1,H412, 0)</f>
        <v>55.2</v>
      </c>
      <c r="X412">
        <f>IF(Source!BI296=2,H412, 0)</f>
        <v>0</v>
      </c>
      <c r="Y412">
        <f>IF(Source!BI296=3,H412, 0)</f>
        <v>0</v>
      </c>
      <c r="Z412">
        <f>IF(Source!BI296=4,H412, 0)</f>
        <v>0</v>
      </c>
    </row>
    <row r="413" spans="1:26" ht="57" x14ac:dyDescent="0.2">
      <c r="A413" s="24">
        <v>62</v>
      </c>
      <c r="B413" s="24" t="str">
        <f>Source!E297</f>
        <v>136</v>
      </c>
      <c r="C413" s="25" t="str">
        <f>Source!F297</f>
        <v>м08-02-409-1</v>
      </c>
      <c r="D413" s="22" t="str">
        <f>Source!G297</f>
        <v>Труба винипластовая по установленным конструкциям, по стенам и колоннам с креплением скобами, диаметр до 25 мм</v>
      </c>
      <c r="E413" s="26" t="str">
        <f>Source!DW297</f>
        <v>100 м</v>
      </c>
      <c r="F413" s="9">
        <f>Source!I297</f>
        <v>7.84</v>
      </c>
      <c r="G413" s="28">
        <f>IF(Source!AK297&lt;&gt; 0, Source!AK297,Source!AL297 + Source!AM297 + Source!AO297)</f>
        <v>233.91</v>
      </c>
      <c r="H413" s="27"/>
      <c r="I413" s="28"/>
      <c r="J413" s="27" t="str">
        <f>Source!BO297</f>
        <v>м08-02-409-1</v>
      </c>
      <c r="K413" s="27"/>
      <c r="L413" s="28"/>
      <c r="M413" s="29"/>
      <c r="S413">
        <f>ROUND((Source!FX297/100)*((ROUND(Source!AF297*Source!I297, 2)+ROUND(Source!AE297*Source!I297, 2))), 2)</f>
        <v>1254.6199999999999</v>
      </c>
      <c r="T413">
        <f>Source!X297</f>
        <v>46809.71</v>
      </c>
      <c r="U413">
        <f>ROUND((Source!FY297/100)*((ROUND(Source!AF297*Source!I297, 2)+ROUND(Source!AE297*Source!I297, 2))), 2)</f>
        <v>858.42</v>
      </c>
      <c r="V413">
        <f>Source!Y297</f>
        <v>32027.7</v>
      </c>
    </row>
    <row r="414" spans="1:26" x14ac:dyDescent="0.2">
      <c r="D414" s="51" t="str">
        <f>"Объем: "&amp;Source!I297&amp;"=784/"&amp;"100"</f>
        <v>Объем: 7,84=784/100</v>
      </c>
    </row>
    <row r="415" spans="1:26" ht="14.25" x14ac:dyDescent="0.2">
      <c r="A415" s="24"/>
      <c r="B415" s="24"/>
      <c r="C415" s="25"/>
      <c r="D415" s="22" t="s">
        <v>663</v>
      </c>
      <c r="E415" s="26"/>
      <c r="F415" s="9"/>
      <c r="G415" s="28">
        <f>Source!AO297</f>
        <v>167.36</v>
      </c>
      <c r="H415" s="27" t="str">
        <f>Source!DG297</f>
        <v/>
      </c>
      <c r="I415" s="28">
        <f>ROUND(Source!AF297*Source!I297, 2)</f>
        <v>1312.1</v>
      </c>
      <c r="J415" s="27"/>
      <c r="K415" s="27">
        <f>IF(Source!BA297&lt;&gt; 0, Source!BA297, 1)</f>
        <v>37.31</v>
      </c>
      <c r="L415" s="28">
        <f>Source!S297</f>
        <v>48954.54</v>
      </c>
      <c r="M415" s="29"/>
      <c r="R415">
        <f>I415</f>
        <v>1312.1</v>
      </c>
    </row>
    <row r="416" spans="1:26" ht="14.25" x14ac:dyDescent="0.2">
      <c r="A416" s="24"/>
      <c r="B416" s="24"/>
      <c r="C416" s="25"/>
      <c r="D416" s="22" t="s">
        <v>302</v>
      </c>
      <c r="E416" s="26"/>
      <c r="F416" s="9"/>
      <c r="G416" s="28">
        <f>Source!AM297</f>
        <v>45.82</v>
      </c>
      <c r="H416" s="27" t="str">
        <f>Source!DE297</f>
        <v/>
      </c>
      <c r="I416" s="28">
        <f>ROUND(Source!AD297*Source!I297, 2)</f>
        <v>359.23</v>
      </c>
      <c r="J416" s="27"/>
      <c r="K416" s="27">
        <f>IF(Source!BB297&lt;&gt; 0, Source!BB297, 1)</f>
        <v>9.56</v>
      </c>
      <c r="L416" s="28">
        <f>Source!Q297</f>
        <v>3434.23</v>
      </c>
      <c r="M416" s="29"/>
    </row>
    <row r="417" spans="1:26" ht="14.25" x14ac:dyDescent="0.2">
      <c r="A417" s="24"/>
      <c r="B417" s="24"/>
      <c r="C417" s="25"/>
      <c r="D417" s="22" t="s">
        <v>670</v>
      </c>
      <c r="E417" s="26"/>
      <c r="F417" s="9"/>
      <c r="G417" s="28">
        <f>Source!AN297</f>
        <v>1.0900000000000001</v>
      </c>
      <c r="H417" s="27" t="str">
        <f>Source!DF297</f>
        <v/>
      </c>
      <c r="I417" s="28">
        <f>ROUND(Source!AE297*Source!I297, 2)</f>
        <v>8.5500000000000007</v>
      </c>
      <c r="J417" s="27"/>
      <c r="K417" s="27">
        <f>IF(Source!BS297&lt;&gt; 0, Source!BS297, 1)</f>
        <v>37.31</v>
      </c>
      <c r="L417" s="28">
        <f>Source!R297</f>
        <v>318.83999999999997</v>
      </c>
      <c r="M417" s="29"/>
      <c r="R417">
        <f>I417</f>
        <v>8.5500000000000007</v>
      </c>
    </row>
    <row r="418" spans="1:26" ht="14.25" x14ac:dyDescent="0.2">
      <c r="A418" s="24"/>
      <c r="B418" s="24"/>
      <c r="C418" s="25"/>
      <c r="D418" s="22" t="s">
        <v>664</v>
      </c>
      <c r="E418" s="26" t="s">
        <v>665</v>
      </c>
      <c r="F418" s="9">
        <f>Source!BZ297</f>
        <v>95</v>
      </c>
      <c r="G418" s="30"/>
      <c r="H418" s="27"/>
      <c r="I418" s="28">
        <f>SUM(S413:S424)</f>
        <v>1254.6199999999999</v>
      </c>
      <c r="J418" s="31"/>
      <c r="K418" s="22">
        <f>Source!AT297</f>
        <v>95</v>
      </c>
      <c r="L418" s="28">
        <f>SUM(T413:T424)</f>
        <v>46809.71</v>
      </c>
      <c r="M418" s="29"/>
    </row>
    <row r="419" spans="1:26" ht="14.25" x14ac:dyDescent="0.2">
      <c r="A419" s="24"/>
      <c r="B419" s="24"/>
      <c r="C419" s="25"/>
      <c r="D419" s="22" t="s">
        <v>666</v>
      </c>
      <c r="E419" s="26" t="s">
        <v>665</v>
      </c>
      <c r="F419" s="9">
        <f>Source!CA297</f>
        <v>65</v>
      </c>
      <c r="G419" s="30"/>
      <c r="H419" s="27"/>
      <c r="I419" s="28">
        <f>SUM(U413:U424)</f>
        <v>858.42</v>
      </c>
      <c r="J419" s="31"/>
      <c r="K419" s="22">
        <f>Source!AU297</f>
        <v>65</v>
      </c>
      <c r="L419" s="28">
        <f>SUM(V413:V424)</f>
        <v>32027.7</v>
      </c>
      <c r="M419" s="29"/>
    </row>
    <row r="420" spans="1:26" ht="14.25" x14ac:dyDescent="0.2">
      <c r="A420" s="24"/>
      <c r="B420" s="24"/>
      <c r="C420" s="25"/>
      <c r="D420" s="22" t="s">
        <v>667</v>
      </c>
      <c r="E420" s="26" t="s">
        <v>668</v>
      </c>
      <c r="F420" s="9">
        <f>Source!AQ297</f>
        <v>19.04</v>
      </c>
      <c r="G420" s="28"/>
      <c r="H420" s="27" t="str">
        <f>Source!DI297</f>
        <v/>
      </c>
      <c r="I420" s="28"/>
      <c r="J420" s="27"/>
      <c r="K420" s="27"/>
      <c r="L420" s="28"/>
      <c r="M420" s="32">
        <f>Source!U297</f>
        <v>149.27359999999999</v>
      </c>
    </row>
    <row r="421" spans="1:26" ht="14.25" x14ac:dyDescent="0.2">
      <c r="A421" s="71" t="s">
        <v>669</v>
      </c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</row>
    <row r="422" spans="1:26" ht="14.25" x14ac:dyDescent="0.2">
      <c r="A422" s="33"/>
      <c r="B422" s="33"/>
      <c r="C422" s="33" t="str">
        <f>SmtRes!I280</f>
        <v>101-1924</v>
      </c>
      <c r="D422" s="33" t="str">
        <f>SmtRes!K280</f>
        <v>Электроды диаметром 4 мм Э42А</v>
      </c>
      <c r="E422" s="35" t="str">
        <f>SmtRes!P280</f>
        <v>кг</v>
      </c>
      <c r="F422" s="34">
        <f>SmtRes!Y280*Source!I297</f>
        <v>0</v>
      </c>
      <c r="G422" s="36">
        <f>SmtRes!AE280</f>
        <v>12.65</v>
      </c>
      <c r="H422" s="35"/>
      <c r="I422" s="36">
        <f>SmtRes!AE280*SmtRes!Y280*Source!I297</f>
        <v>0</v>
      </c>
      <c r="J422" s="35"/>
      <c r="K422" s="35"/>
      <c r="L422" s="36">
        <f>SmtRes!AA280*SmtRes!Y280*Source!I297</f>
        <v>0</v>
      </c>
      <c r="M422" s="36"/>
    </row>
    <row r="423" spans="1:26" ht="14.25" x14ac:dyDescent="0.2">
      <c r="A423" s="33"/>
      <c r="B423" s="33"/>
      <c r="C423" s="33" t="str">
        <f>SmtRes!I281</f>
        <v>113-8040</v>
      </c>
      <c r="D423" s="33" t="str">
        <f>SmtRes!K281</f>
        <v>Клей БМК-5к</v>
      </c>
      <c r="E423" s="35" t="str">
        <f>SmtRes!P281</f>
        <v>кг</v>
      </c>
      <c r="F423" s="34">
        <f>SmtRes!Y281*Source!I297</f>
        <v>0</v>
      </c>
      <c r="G423" s="36">
        <f>SmtRes!AE281</f>
        <v>26.18</v>
      </c>
      <c r="H423" s="35"/>
      <c r="I423" s="36">
        <f>SmtRes!AE281*SmtRes!Y281*Source!I297</f>
        <v>0</v>
      </c>
      <c r="J423" s="35"/>
      <c r="K423" s="35"/>
      <c r="L423" s="36">
        <f>SmtRes!AA281*SmtRes!Y281*Source!I297</f>
        <v>0</v>
      </c>
      <c r="M423" s="36"/>
    </row>
    <row r="424" spans="1:26" ht="14.25" x14ac:dyDescent="0.2">
      <c r="A424" s="39"/>
      <c r="B424" s="39"/>
      <c r="C424" s="39" t="str">
        <f>SmtRes!I282</f>
        <v>999-9950</v>
      </c>
      <c r="D424" s="39" t="str">
        <f>SmtRes!K282</f>
        <v>Вспомогательные ненормируемые материалы (2% от ОЗП)</v>
      </c>
      <c r="E424" s="40" t="str">
        <f>SmtRes!P282</f>
        <v>РУБ</v>
      </c>
      <c r="F424" s="41">
        <f>SmtRes!Y282*Source!I297</f>
        <v>0</v>
      </c>
      <c r="G424" s="42">
        <f>SmtRes!AE282</f>
        <v>1</v>
      </c>
      <c r="H424" s="40"/>
      <c r="I424" s="42">
        <f>SmtRes!AE282*SmtRes!Y282*Source!I297</f>
        <v>0</v>
      </c>
      <c r="J424" s="40"/>
      <c r="K424" s="40"/>
      <c r="L424" s="42">
        <f>SmtRes!AA282*SmtRes!Y282*Source!I297</f>
        <v>0</v>
      </c>
      <c r="M424" s="42"/>
    </row>
    <row r="425" spans="1:26" ht="15" x14ac:dyDescent="0.25">
      <c r="H425" s="87">
        <f>ROUND(Source!AC297*Source!I297, 2)+ROUND(Source!AF297*Source!I297, 2)+ROUND(Source!AD297*Source!I297, 2)+SUM(I418:I419)</f>
        <v>3784.37</v>
      </c>
      <c r="I425" s="87"/>
      <c r="K425" s="87">
        <f>Source!O297+SUM(L418:L419)</f>
        <v>131226.18</v>
      </c>
      <c r="L425" s="87"/>
      <c r="M425" s="38">
        <f>Source!U297</f>
        <v>149.27359999999999</v>
      </c>
      <c r="O425" s="37">
        <f>H425</f>
        <v>3784.37</v>
      </c>
      <c r="P425" s="37">
        <f>K425</f>
        <v>131226.18</v>
      </c>
      <c r="Q425" s="37">
        <f>M425</f>
        <v>149.27359999999999</v>
      </c>
      <c r="W425">
        <f>IF(Source!BI297&lt;=1,H425, 0)</f>
        <v>0</v>
      </c>
      <c r="X425">
        <f>IF(Source!BI297=2,H425, 0)</f>
        <v>3784.37</v>
      </c>
      <c r="Y425">
        <f>IF(Source!BI297=3,H425, 0)</f>
        <v>0</v>
      </c>
      <c r="Z425">
        <f>IF(Source!BI297=4,H425, 0)</f>
        <v>0</v>
      </c>
    </row>
    <row r="426" spans="1:26" ht="42.75" x14ac:dyDescent="0.2">
      <c r="A426" s="24">
        <v>63</v>
      </c>
      <c r="B426" s="24" t="str">
        <f>Source!E298</f>
        <v>137</v>
      </c>
      <c r="C426" s="25" t="str">
        <f>Source!F298</f>
        <v/>
      </c>
      <c r="D426" s="22" t="str">
        <f>Source!G298</f>
        <v>Труба гофрированная из самозатухающего ПВХ нг 350Н диам. 16мм</v>
      </c>
      <c r="E426" s="26" t="str">
        <f>Source!DW298</f>
        <v>м</v>
      </c>
      <c r="F426" s="9">
        <f>Source!I298</f>
        <v>784</v>
      </c>
      <c r="G426" s="28">
        <f>IF(Source!AK298&lt;&gt; 0, Source!AK298,Source!AL298 + Source!AM298 + Source!AO298)</f>
        <v>22</v>
      </c>
      <c r="H426" s="27"/>
      <c r="I426" s="28"/>
      <c r="J426" s="27" t="str">
        <f>Source!BO298</f>
        <v/>
      </c>
      <c r="K426" s="27"/>
      <c r="L426" s="28"/>
      <c r="M426" s="29"/>
      <c r="S426">
        <f>ROUND((Source!FX298/100)*((ROUND(Source!AF298*Source!I298, 2)+ROUND(Source!AE298*Source!I298, 2))), 2)</f>
        <v>0</v>
      </c>
      <c r="T426">
        <f>Source!X298</f>
        <v>0</v>
      </c>
      <c r="U426">
        <f>ROUND((Source!FY298/100)*((ROUND(Source!AF298*Source!I298, 2)+ROUND(Source!AE298*Source!I298, 2))), 2)</f>
        <v>0</v>
      </c>
      <c r="V426">
        <f>Source!Y298</f>
        <v>0</v>
      </c>
    </row>
    <row r="427" spans="1:26" ht="14.25" x14ac:dyDescent="0.2">
      <c r="A427" s="43"/>
      <c r="B427" s="43"/>
      <c r="C427" s="44"/>
      <c r="D427" s="45" t="s">
        <v>671</v>
      </c>
      <c r="E427" s="46"/>
      <c r="F427" s="47"/>
      <c r="G427" s="48">
        <f>Source!AL298</f>
        <v>22</v>
      </c>
      <c r="H427" s="49" t="str">
        <f>Source!DD298</f>
        <v/>
      </c>
      <c r="I427" s="48">
        <f>ROUND(Source!AC298*Source!I298, 2)</f>
        <v>17248</v>
      </c>
      <c r="J427" s="49"/>
      <c r="K427" s="49">
        <f>IF(Source!BC298&lt;&gt; 0, Source!BC298, 1)</f>
        <v>1</v>
      </c>
      <c r="L427" s="48">
        <f>Source!P298</f>
        <v>17248</v>
      </c>
      <c r="M427" s="50"/>
    </row>
    <row r="428" spans="1:26" ht="15" x14ac:dyDescent="0.25">
      <c r="H428" s="87">
        <f>ROUND(Source!AC298*Source!I298, 2)+ROUND(Source!AF298*Source!I298, 2)+ROUND(Source!AD298*Source!I298, 2)</f>
        <v>17248</v>
      </c>
      <c r="I428" s="87"/>
      <c r="K428" s="87">
        <f>Source!O298</f>
        <v>17248</v>
      </c>
      <c r="L428" s="87"/>
      <c r="M428" s="38">
        <f>Source!U298</f>
        <v>0</v>
      </c>
      <c r="O428" s="37">
        <f>H428</f>
        <v>17248</v>
      </c>
      <c r="P428" s="37">
        <f>K428</f>
        <v>17248</v>
      </c>
      <c r="Q428" s="37">
        <f>M428</f>
        <v>0</v>
      </c>
      <c r="W428">
        <f>IF(Source!BI298&lt;=1,H428, 0)</f>
        <v>17248</v>
      </c>
      <c r="X428">
        <f>IF(Source!BI298=2,H428, 0)</f>
        <v>0</v>
      </c>
      <c r="Y428">
        <f>IF(Source!BI298=3,H428, 0)</f>
        <v>0</v>
      </c>
      <c r="Z428">
        <f>IF(Source!BI298=4,H428, 0)</f>
        <v>0</v>
      </c>
    </row>
    <row r="429" spans="1:26" ht="71.25" x14ac:dyDescent="0.2">
      <c r="A429" s="24">
        <v>64</v>
      </c>
      <c r="B429" s="24" t="str">
        <f>Source!E306</f>
        <v>145</v>
      </c>
      <c r="C429" s="25" t="str">
        <f>Source!F306</f>
        <v>м08-02-412-1</v>
      </c>
      <c r="D429" s="22" t="str">
        <f>Source!G306</f>
        <v>Затягивание провода в проложенные трубы и металлические рукава первого одножильного или многожильного в общей оплетке, суммарное сечение до 2,5 мм2</v>
      </c>
      <c r="E429" s="26" t="str">
        <f>Source!DW306</f>
        <v>100 м</v>
      </c>
      <c r="F429" s="9">
        <f>Source!I306</f>
        <v>7.84</v>
      </c>
      <c r="G429" s="28">
        <f>IF(Source!AK306&lt;&gt; 0, Source!AK306,Source!AL306 + Source!AM306 + Source!AO306)</f>
        <v>53.17</v>
      </c>
      <c r="H429" s="27"/>
      <c r="I429" s="28"/>
      <c r="J429" s="27" t="str">
        <f>Source!BO306</f>
        <v>м08-02-412-1</v>
      </c>
      <c r="K429" s="27"/>
      <c r="L429" s="28"/>
      <c r="M429" s="29"/>
      <c r="S429">
        <f>ROUND((Source!FX306/100)*((ROUND(Source!AF306*Source!I306, 2)+ROUND(Source!AE306*Source!I306, 2))), 2)</f>
        <v>294.86</v>
      </c>
      <c r="T429">
        <f>Source!X306</f>
        <v>11001.47</v>
      </c>
      <c r="U429">
        <f>ROUND((Source!FY306/100)*((ROUND(Source!AF306*Source!I306, 2)+ROUND(Source!AE306*Source!I306, 2))), 2)</f>
        <v>201.75</v>
      </c>
      <c r="V429">
        <f>Source!Y306</f>
        <v>7527.32</v>
      </c>
    </row>
    <row r="430" spans="1:26" x14ac:dyDescent="0.2">
      <c r="D430" s="51" t="str">
        <f>"Объем: "&amp;Source!I306&amp;"=784/"&amp;"100"</f>
        <v>Объем: 7,84=784/100</v>
      </c>
    </row>
    <row r="431" spans="1:26" ht="14.25" x14ac:dyDescent="0.2">
      <c r="A431" s="24"/>
      <c r="B431" s="24"/>
      <c r="C431" s="25"/>
      <c r="D431" s="22" t="s">
        <v>663</v>
      </c>
      <c r="E431" s="26"/>
      <c r="F431" s="9"/>
      <c r="G431" s="28">
        <f>Source!AO306</f>
        <v>39.47</v>
      </c>
      <c r="H431" s="27" t="str">
        <f>Source!DG306</f>
        <v/>
      </c>
      <c r="I431" s="28">
        <f>ROUND(Source!AF306*Source!I306, 2)</f>
        <v>309.44</v>
      </c>
      <c r="J431" s="27"/>
      <c r="K431" s="27">
        <f>IF(Source!BA306&lt;&gt; 0, Source!BA306, 1)</f>
        <v>37.31</v>
      </c>
      <c r="L431" s="28">
        <f>Source!S306</f>
        <v>11545.39</v>
      </c>
      <c r="M431" s="29"/>
      <c r="R431">
        <f>I431</f>
        <v>309.44</v>
      </c>
    </row>
    <row r="432" spans="1:26" ht="14.25" x14ac:dyDescent="0.2">
      <c r="A432" s="24"/>
      <c r="B432" s="24"/>
      <c r="C432" s="25"/>
      <c r="D432" s="22" t="s">
        <v>302</v>
      </c>
      <c r="E432" s="26"/>
      <c r="F432" s="9"/>
      <c r="G432" s="28">
        <f>Source!AM306</f>
        <v>2.2999999999999998</v>
      </c>
      <c r="H432" s="27" t="str">
        <f>Source!DE306</f>
        <v/>
      </c>
      <c r="I432" s="28">
        <f>ROUND(Source!AD306*Source!I306, 2)</f>
        <v>18.03</v>
      </c>
      <c r="J432" s="27"/>
      <c r="K432" s="27">
        <f>IF(Source!BB306&lt;&gt; 0, Source!BB306, 1)</f>
        <v>12.64</v>
      </c>
      <c r="L432" s="28">
        <f>Source!Q306</f>
        <v>227.92</v>
      </c>
      <c r="M432" s="29"/>
    </row>
    <row r="433" spans="1:26" ht="14.25" x14ac:dyDescent="0.2">
      <c r="A433" s="24"/>
      <c r="B433" s="24"/>
      <c r="C433" s="25"/>
      <c r="D433" s="22" t="s">
        <v>670</v>
      </c>
      <c r="E433" s="26"/>
      <c r="F433" s="9"/>
      <c r="G433" s="28">
        <f>Source!AN306</f>
        <v>0.12</v>
      </c>
      <c r="H433" s="27" t="str">
        <f>Source!DF306</f>
        <v/>
      </c>
      <c r="I433" s="28">
        <f>ROUND(Source!AE306*Source!I306, 2)</f>
        <v>0.94</v>
      </c>
      <c r="J433" s="27"/>
      <c r="K433" s="27">
        <f>IF(Source!BS306&lt;&gt; 0, Source!BS306, 1)</f>
        <v>37.31</v>
      </c>
      <c r="L433" s="28">
        <f>Source!R306</f>
        <v>35.1</v>
      </c>
      <c r="M433" s="29"/>
      <c r="R433">
        <f>I433</f>
        <v>0.94</v>
      </c>
    </row>
    <row r="434" spans="1:26" ht="14.25" x14ac:dyDescent="0.2">
      <c r="A434" s="24"/>
      <c r="B434" s="24"/>
      <c r="C434" s="25"/>
      <c r="D434" s="22" t="s">
        <v>664</v>
      </c>
      <c r="E434" s="26" t="s">
        <v>665</v>
      </c>
      <c r="F434" s="9">
        <f>Source!BZ306</f>
        <v>95</v>
      </c>
      <c r="G434" s="30"/>
      <c r="H434" s="27"/>
      <c r="I434" s="28">
        <f>SUM(S429:S443)</f>
        <v>294.86</v>
      </c>
      <c r="J434" s="31"/>
      <c r="K434" s="22">
        <f>Source!AT306</f>
        <v>95</v>
      </c>
      <c r="L434" s="28">
        <f>SUM(T429:T443)</f>
        <v>11001.47</v>
      </c>
      <c r="M434" s="29"/>
    </row>
    <row r="435" spans="1:26" ht="14.25" x14ac:dyDescent="0.2">
      <c r="A435" s="24"/>
      <c r="B435" s="24"/>
      <c r="C435" s="25"/>
      <c r="D435" s="22" t="s">
        <v>666</v>
      </c>
      <c r="E435" s="26" t="s">
        <v>665</v>
      </c>
      <c r="F435" s="9">
        <f>Source!CA306</f>
        <v>65</v>
      </c>
      <c r="G435" s="30"/>
      <c r="H435" s="27"/>
      <c r="I435" s="28">
        <f>SUM(U429:U443)</f>
        <v>201.75</v>
      </c>
      <c r="J435" s="31"/>
      <c r="K435" s="22">
        <f>Source!AU306</f>
        <v>65</v>
      </c>
      <c r="L435" s="28">
        <f>SUM(V429:V443)</f>
        <v>7527.32</v>
      </c>
      <c r="M435" s="29"/>
    </row>
    <row r="436" spans="1:26" ht="14.25" x14ac:dyDescent="0.2">
      <c r="A436" s="24"/>
      <c r="B436" s="24"/>
      <c r="C436" s="25"/>
      <c r="D436" s="22" t="s">
        <v>667</v>
      </c>
      <c r="E436" s="26" t="s">
        <v>668</v>
      </c>
      <c r="F436" s="9">
        <f>Source!AQ306</f>
        <v>4.49</v>
      </c>
      <c r="G436" s="28"/>
      <c r="H436" s="27" t="str">
        <f>Source!DI306</f>
        <v/>
      </c>
      <c r="I436" s="28"/>
      <c r="J436" s="27"/>
      <c r="K436" s="27"/>
      <c r="L436" s="28"/>
      <c r="M436" s="32">
        <f>Source!U306</f>
        <v>35.201599999999999</v>
      </c>
    </row>
    <row r="437" spans="1:26" ht="14.25" x14ac:dyDescent="0.2">
      <c r="A437" s="71" t="s">
        <v>669</v>
      </c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</row>
    <row r="438" spans="1:26" ht="14.25" x14ac:dyDescent="0.2">
      <c r="A438" s="33"/>
      <c r="B438" s="33"/>
      <c r="C438" s="33" t="str">
        <f>SmtRes!I293</f>
        <v>101-1764</v>
      </c>
      <c r="D438" s="33" t="str">
        <f>SmtRes!K293</f>
        <v>Тальк молотый, сорт I</v>
      </c>
      <c r="E438" s="35" t="str">
        <f>SmtRes!P293</f>
        <v>т</v>
      </c>
      <c r="F438" s="34">
        <f>SmtRes!Y293*Source!I306</f>
        <v>0</v>
      </c>
      <c r="G438" s="36">
        <f>SmtRes!AE293</f>
        <v>1820</v>
      </c>
      <c r="H438" s="35"/>
      <c r="I438" s="36">
        <f>SmtRes!AE293*SmtRes!Y293*Source!I306</f>
        <v>0</v>
      </c>
      <c r="J438" s="35"/>
      <c r="K438" s="35"/>
      <c r="L438" s="36">
        <f>SmtRes!AA293*SmtRes!Y293*Source!I306</f>
        <v>0</v>
      </c>
      <c r="M438" s="36"/>
    </row>
    <row r="439" spans="1:26" ht="14.25" x14ac:dyDescent="0.2">
      <c r="A439" s="33"/>
      <c r="B439" s="33"/>
      <c r="C439" s="33" t="str">
        <f>SmtRes!I294</f>
        <v>101-2143</v>
      </c>
      <c r="D439" s="33" t="str">
        <f>SmtRes!K294</f>
        <v>Краска</v>
      </c>
      <c r="E439" s="35" t="str">
        <f>SmtRes!P294</f>
        <v>кг</v>
      </c>
      <c r="F439" s="34">
        <f>SmtRes!Y294*Source!I306</f>
        <v>0</v>
      </c>
      <c r="G439" s="36">
        <f>SmtRes!AE294</f>
        <v>29.04</v>
      </c>
      <c r="H439" s="35"/>
      <c r="I439" s="36">
        <f>SmtRes!AE294*SmtRes!Y294*Source!I306</f>
        <v>0</v>
      </c>
      <c r="J439" s="35"/>
      <c r="K439" s="35"/>
      <c r="L439" s="36">
        <f>SmtRes!AA294*SmtRes!Y294*Source!I306</f>
        <v>0</v>
      </c>
      <c r="M439" s="36"/>
    </row>
    <row r="440" spans="1:26" ht="14.25" x14ac:dyDescent="0.2">
      <c r="A440" s="33"/>
      <c r="B440" s="33"/>
      <c r="C440" s="33" t="str">
        <f>SmtRes!I295</f>
        <v>101-2499</v>
      </c>
      <c r="D440" s="33" t="str">
        <f>SmtRes!K295</f>
        <v>Лента изоляционная прорезиненная односторонняя ширина 20 мм, толщина 0,25-0,35 мм</v>
      </c>
      <c r="E440" s="35" t="str">
        <f>SmtRes!P295</f>
        <v>кг</v>
      </c>
      <c r="F440" s="34">
        <f>SmtRes!Y295*Source!I306</f>
        <v>0</v>
      </c>
      <c r="G440" s="36">
        <f>SmtRes!AE295</f>
        <v>31</v>
      </c>
      <c r="H440" s="35"/>
      <c r="I440" s="36">
        <f>SmtRes!AE295*SmtRes!Y295*Source!I306</f>
        <v>0</v>
      </c>
      <c r="J440" s="35"/>
      <c r="K440" s="35"/>
      <c r="L440" s="36">
        <f>SmtRes!AA295*SmtRes!Y295*Source!I306</f>
        <v>0</v>
      </c>
      <c r="M440" s="36"/>
    </row>
    <row r="441" spans="1:26" ht="14.25" x14ac:dyDescent="0.2">
      <c r="A441" s="33"/>
      <c r="B441" s="33"/>
      <c r="C441" s="33" t="str">
        <f>SmtRes!I296</f>
        <v>509-1650</v>
      </c>
      <c r="D441" s="33" t="str">
        <f>SmtRes!K296</f>
        <v>Гильза кабельная медная ГМ 2,5</v>
      </c>
      <c r="E441" s="35" t="str">
        <f>SmtRes!P296</f>
        <v>шт.</v>
      </c>
      <c r="F441" s="34">
        <f>SmtRes!Y296*Source!I306</f>
        <v>0</v>
      </c>
      <c r="G441" s="36">
        <f>SmtRes!AE296</f>
        <v>0.67</v>
      </c>
      <c r="H441" s="35"/>
      <c r="I441" s="36">
        <f>SmtRes!AE296*SmtRes!Y296*Source!I306</f>
        <v>0</v>
      </c>
      <c r="J441" s="35"/>
      <c r="K441" s="35"/>
      <c r="L441" s="36">
        <f>SmtRes!AA296*SmtRes!Y296*Source!I306</f>
        <v>0</v>
      </c>
      <c r="M441" s="36"/>
    </row>
    <row r="442" spans="1:26" ht="14.25" x14ac:dyDescent="0.2">
      <c r="A442" s="33"/>
      <c r="B442" s="33"/>
      <c r="C442" s="33" t="str">
        <f>SmtRes!I297</f>
        <v>509-1710</v>
      </c>
      <c r="D442" s="33" t="str">
        <f>SmtRes!K297</f>
        <v>Втулки В17</v>
      </c>
      <c r="E442" s="35" t="str">
        <f>SmtRes!P297</f>
        <v>1000 шт.</v>
      </c>
      <c r="F442" s="34">
        <f>SmtRes!Y297*Source!I306</f>
        <v>0</v>
      </c>
      <c r="G442" s="36">
        <f>SmtRes!AE297</f>
        <v>76.53</v>
      </c>
      <c r="H442" s="35"/>
      <c r="I442" s="36">
        <f>SmtRes!AE297*SmtRes!Y297*Source!I306</f>
        <v>0</v>
      </c>
      <c r="J442" s="35"/>
      <c r="K442" s="35"/>
      <c r="L442" s="36">
        <f>SmtRes!AA297*SmtRes!Y297*Source!I306</f>
        <v>0</v>
      </c>
      <c r="M442" s="36"/>
    </row>
    <row r="443" spans="1:26" ht="14.25" x14ac:dyDescent="0.2">
      <c r="A443" s="39"/>
      <c r="B443" s="39"/>
      <c r="C443" s="39" t="str">
        <f>SmtRes!I298</f>
        <v>999-9950</v>
      </c>
      <c r="D443" s="39" t="str">
        <f>SmtRes!K298</f>
        <v>Вспомогательные ненормируемые материалы (2% от ОЗП)</v>
      </c>
      <c r="E443" s="40" t="str">
        <f>SmtRes!P298</f>
        <v>РУБ</v>
      </c>
      <c r="F443" s="41">
        <f>SmtRes!Y298*Source!I306</f>
        <v>0</v>
      </c>
      <c r="G443" s="42">
        <f>SmtRes!AE298</f>
        <v>1</v>
      </c>
      <c r="H443" s="40"/>
      <c r="I443" s="42">
        <f>SmtRes!AE298*SmtRes!Y298*Source!I306</f>
        <v>0</v>
      </c>
      <c r="J443" s="40"/>
      <c r="K443" s="40"/>
      <c r="L443" s="42">
        <f>SmtRes!AA298*SmtRes!Y298*Source!I306</f>
        <v>0</v>
      </c>
      <c r="M443" s="42"/>
    </row>
    <row r="444" spans="1:26" ht="15" x14ac:dyDescent="0.25">
      <c r="H444" s="87">
        <f>ROUND(Source!AC306*Source!I306, 2)+ROUND(Source!AF306*Source!I306, 2)+ROUND(Source!AD306*Source!I306, 2)+SUM(I434:I435)</f>
        <v>824.08</v>
      </c>
      <c r="I444" s="87"/>
      <c r="K444" s="87">
        <f>Source!O306+SUM(L434:L435)</f>
        <v>30302.1</v>
      </c>
      <c r="L444" s="87"/>
      <c r="M444" s="38">
        <f>Source!U306</f>
        <v>35.201599999999999</v>
      </c>
      <c r="O444" s="37">
        <f>H444</f>
        <v>824.08</v>
      </c>
      <c r="P444" s="37">
        <f>K444</f>
        <v>30302.1</v>
      </c>
      <c r="Q444" s="37">
        <f>M444</f>
        <v>35.201599999999999</v>
      </c>
      <c r="W444">
        <f>IF(Source!BI306&lt;=1,H444, 0)</f>
        <v>0</v>
      </c>
      <c r="X444">
        <f>IF(Source!BI306=2,H444, 0)</f>
        <v>824.08</v>
      </c>
      <c r="Y444">
        <f>IF(Source!BI306=3,H444, 0)</f>
        <v>0</v>
      </c>
      <c r="Z444">
        <f>IF(Source!BI306=4,H444, 0)</f>
        <v>0</v>
      </c>
    </row>
    <row r="445" spans="1:26" ht="42.75" x14ac:dyDescent="0.2">
      <c r="A445" s="24">
        <v>65</v>
      </c>
      <c r="B445" s="24" t="str">
        <f>Source!E307</f>
        <v>146</v>
      </c>
      <c r="C445" s="25" t="str">
        <f>Source!F307</f>
        <v/>
      </c>
      <c r="D445" s="22" t="str">
        <f>Source!G307</f>
        <v>Кабель 4-х парный UTP Cat5E для внешней прокладки PARLan F/UTP cat 5e 4x2x0.52 PVC/PE</v>
      </c>
      <c r="E445" s="26" t="str">
        <f>Source!DW307</f>
        <v>м</v>
      </c>
      <c r="F445" s="9">
        <f>Source!I307</f>
        <v>784</v>
      </c>
      <c r="G445" s="28">
        <f>IF(Source!AK307&lt;&gt; 0, Source!AK307,Source!AL307 + Source!AM307 + Source!AO307)</f>
        <v>52</v>
      </c>
      <c r="H445" s="27"/>
      <c r="I445" s="28"/>
      <c r="J445" s="27" t="str">
        <f>Source!BO307</f>
        <v/>
      </c>
      <c r="K445" s="27"/>
      <c r="L445" s="28"/>
      <c r="M445" s="29"/>
      <c r="S445">
        <f>ROUND((Source!FX307/100)*((ROUND(Source!AF307*Source!I307, 2)+ROUND(Source!AE307*Source!I307, 2))), 2)</f>
        <v>0</v>
      </c>
      <c r="T445">
        <f>Source!X307</f>
        <v>0</v>
      </c>
      <c r="U445">
        <f>ROUND((Source!FY307/100)*((ROUND(Source!AF307*Source!I307, 2)+ROUND(Source!AE307*Source!I307, 2))), 2)</f>
        <v>0</v>
      </c>
      <c r="V445">
        <f>Source!Y307</f>
        <v>0</v>
      </c>
    </row>
    <row r="446" spans="1:26" ht="14.25" x14ac:dyDescent="0.2">
      <c r="A446" s="43"/>
      <c r="B446" s="43"/>
      <c r="C446" s="44"/>
      <c r="D446" s="45" t="s">
        <v>671</v>
      </c>
      <c r="E446" s="46"/>
      <c r="F446" s="47"/>
      <c r="G446" s="48">
        <f>Source!AL307</f>
        <v>52</v>
      </c>
      <c r="H446" s="49" t="str">
        <f>Source!DD307</f>
        <v/>
      </c>
      <c r="I446" s="48">
        <f>ROUND(Source!AC307*Source!I307, 2)</f>
        <v>40768</v>
      </c>
      <c r="J446" s="49"/>
      <c r="K446" s="49">
        <f>IF(Source!BC307&lt;&gt; 0, Source!BC307, 1)</f>
        <v>1</v>
      </c>
      <c r="L446" s="48">
        <f>Source!P307</f>
        <v>40768</v>
      </c>
      <c r="M446" s="50"/>
    </row>
    <row r="447" spans="1:26" ht="15" x14ac:dyDescent="0.25">
      <c r="H447" s="87">
        <f>ROUND(Source!AC307*Source!I307, 2)+ROUND(Source!AF307*Source!I307, 2)+ROUND(Source!AD307*Source!I307, 2)</f>
        <v>40768</v>
      </c>
      <c r="I447" s="87"/>
      <c r="K447" s="87">
        <f>Source!O307</f>
        <v>40768</v>
      </c>
      <c r="L447" s="87"/>
      <c r="M447" s="38">
        <f>Source!U307</f>
        <v>0</v>
      </c>
      <c r="O447" s="37">
        <f>H447</f>
        <v>40768</v>
      </c>
      <c r="P447" s="37">
        <f>K447</f>
        <v>40768</v>
      </c>
      <c r="Q447" s="37">
        <f>M447</f>
        <v>0</v>
      </c>
      <c r="W447">
        <f>IF(Source!BI307&lt;=1,H447, 0)</f>
        <v>40768</v>
      </c>
      <c r="X447">
        <f>IF(Source!BI307=2,H447, 0)</f>
        <v>0</v>
      </c>
      <c r="Y447">
        <f>IF(Source!BI307=3,H447, 0)</f>
        <v>0</v>
      </c>
      <c r="Z447">
        <f>IF(Source!BI307=4,H447, 0)</f>
        <v>0</v>
      </c>
    </row>
    <row r="448" spans="1:26" ht="14.25" x14ac:dyDescent="0.2">
      <c r="A448" s="24">
        <v>66</v>
      </c>
      <c r="B448" s="24" t="str">
        <f>Source!E308</f>
        <v>147</v>
      </c>
      <c r="C448" s="25" t="str">
        <f>Source!F308</f>
        <v/>
      </c>
      <c r="D448" s="22" t="str">
        <f>Source!G308</f>
        <v>Коннектор RJ-45</v>
      </c>
      <c r="E448" s="26" t="str">
        <f>Source!DW308</f>
        <v>ШТ</v>
      </c>
      <c r="F448" s="9">
        <f>Source!I308</f>
        <v>14</v>
      </c>
      <c r="G448" s="28">
        <f>IF(Source!AK308&lt;&gt; 0, Source!AK308,Source!AL308 + Source!AM308 + Source!AO308)</f>
        <v>5</v>
      </c>
      <c r="H448" s="27"/>
      <c r="I448" s="28"/>
      <c r="J448" s="27" t="str">
        <f>Source!BO308</f>
        <v/>
      </c>
      <c r="K448" s="27"/>
      <c r="L448" s="28"/>
      <c r="M448" s="29"/>
      <c r="S448">
        <f>ROUND((Source!FX308/100)*((ROUND(Source!AF308*Source!I308, 2)+ROUND(Source!AE308*Source!I308, 2))), 2)</f>
        <v>0</v>
      </c>
      <c r="T448">
        <f>Source!X308</f>
        <v>0</v>
      </c>
      <c r="U448">
        <f>ROUND((Source!FY308/100)*((ROUND(Source!AF308*Source!I308, 2)+ROUND(Source!AE308*Source!I308, 2))), 2)</f>
        <v>0</v>
      </c>
      <c r="V448">
        <f>Source!Y308</f>
        <v>0</v>
      </c>
    </row>
    <row r="449" spans="1:26" ht="14.25" x14ac:dyDescent="0.2">
      <c r="A449" s="43"/>
      <c r="B449" s="43"/>
      <c r="C449" s="44"/>
      <c r="D449" s="45" t="s">
        <v>671</v>
      </c>
      <c r="E449" s="46"/>
      <c r="F449" s="47"/>
      <c r="G449" s="48">
        <f>Source!AL308</f>
        <v>5</v>
      </c>
      <c r="H449" s="49" t="str">
        <f>Source!DD308</f>
        <v/>
      </c>
      <c r="I449" s="48">
        <f>ROUND(Source!AC308*Source!I308, 2)</f>
        <v>70</v>
      </c>
      <c r="J449" s="49"/>
      <c r="K449" s="49">
        <f>IF(Source!BC308&lt;&gt; 0, Source!BC308, 1)</f>
        <v>1</v>
      </c>
      <c r="L449" s="48">
        <f>Source!P308</f>
        <v>70</v>
      </c>
      <c r="M449" s="50"/>
    </row>
    <row r="450" spans="1:26" ht="15" x14ac:dyDescent="0.25">
      <c r="H450" s="87">
        <f>ROUND(Source!AC308*Source!I308, 2)+ROUND(Source!AF308*Source!I308, 2)+ROUND(Source!AD308*Source!I308, 2)</f>
        <v>70</v>
      </c>
      <c r="I450" s="87"/>
      <c r="K450" s="87">
        <f>Source!O308</f>
        <v>70</v>
      </c>
      <c r="L450" s="87"/>
      <c r="M450" s="38">
        <f>Source!U308</f>
        <v>0</v>
      </c>
      <c r="O450" s="37">
        <f>H450</f>
        <v>70</v>
      </c>
      <c r="P450" s="37">
        <f>K450</f>
        <v>70</v>
      </c>
      <c r="Q450" s="37">
        <f>M450</f>
        <v>0</v>
      </c>
      <c r="W450">
        <f>IF(Source!BI308&lt;=1,H450, 0)</f>
        <v>70</v>
      </c>
      <c r="X450">
        <f>IF(Source!BI308=2,H450, 0)</f>
        <v>0</v>
      </c>
      <c r="Y450">
        <f>IF(Source!BI308=3,H450, 0)</f>
        <v>0</v>
      </c>
      <c r="Z450">
        <f>IF(Source!BI308=4,H450, 0)</f>
        <v>0</v>
      </c>
    </row>
    <row r="451" spans="1:26" ht="14.25" x14ac:dyDescent="0.2">
      <c r="A451" s="24">
        <v>67</v>
      </c>
      <c r="B451" s="24" t="str">
        <f>Source!E309</f>
        <v>148</v>
      </c>
      <c r="C451" s="25" t="str">
        <f>Source!F309</f>
        <v/>
      </c>
      <c r="D451" s="22" t="str">
        <f>Source!G309</f>
        <v>Крепёж  клипса д=20мм.</v>
      </c>
      <c r="E451" s="26" t="str">
        <f>Source!DW309</f>
        <v>шт.</v>
      </c>
      <c r="F451" s="9">
        <f>Source!I309</f>
        <v>1200</v>
      </c>
      <c r="G451" s="28">
        <f>IF(Source!AK309&lt;&gt; 0, Source!AK309,Source!AL309 + Source!AM309 + Source!AO309)</f>
        <v>5</v>
      </c>
      <c r="H451" s="27"/>
      <c r="I451" s="28"/>
      <c r="J451" s="27" t="str">
        <f>Source!BO309</f>
        <v/>
      </c>
      <c r="K451" s="27"/>
      <c r="L451" s="28"/>
      <c r="M451" s="29"/>
      <c r="S451">
        <f>ROUND((Source!FX309/100)*((ROUND(Source!AF309*Source!I309, 2)+ROUND(Source!AE309*Source!I309, 2))), 2)</f>
        <v>0</v>
      </c>
      <c r="T451">
        <f>Source!X309</f>
        <v>0</v>
      </c>
      <c r="U451">
        <f>ROUND((Source!FY309/100)*((ROUND(Source!AF309*Source!I309, 2)+ROUND(Source!AE309*Source!I309, 2))), 2)</f>
        <v>0</v>
      </c>
      <c r="V451">
        <f>Source!Y309</f>
        <v>0</v>
      </c>
    </row>
    <row r="452" spans="1:26" ht="14.25" x14ac:dyDescent="0.2">
      <c r="A452" s="43"/>
      <c r="B452" s="43"/>
      <c r="C452" s="44"/>
      <c r="D452" s="45" t="s">
        <v>671</v>
      </c>
      <c r="E452" s="46"/>
      <c r="F452" s="47"/>
      <c r="G452" s="48">
        <f>Source!AL309</f>
        <v>5</v>
      </c>
      <c r="H452" s="49" t="str">
        <f>Source!DD309</f>
        <v/>
      </c>
      <c r="I452" s="48">
        <f>ROUND(Source!AC309*Source!I309, 2)</f>
        <v>6000</v>
      </c>
      <c r="J452" s="49"/>
      <c r="K452" s="49">
        <f>IF(Source!BC309&lt;&gt; 0, Source!BC309, 1)</f>
        <v>1</v>
      </c>
      <c r="L452" s="48">
        <f>Source!P309</f>
        <v>6000</v>
      </c>
      <c r="M452" s="50"/>
    </row>
    <row r="453" spans="1:26" ht="15" x14ac:dyDescent="0.25">
      <c r="H453" s="87">
        <f>ROUND(Source!AC309*Source!I309, 2)+ROUND(Source!AF309*Source!I309, 2)+ROUND(Source!AD309*Source!I309, 2)</f>
        <v>6000</v>
      </c>
      <c r="I453" s="87"/>
      <c r="K453" s="87">
        <f>Source!O309</f>
        <v>6000</v>
      </c>
      <c r="L453" s="87"/>
      <c r="M453" s="38">
        <f>Source!U309</f>
        <v>0</v>
      </c>
      <c r="O453" s="37">
        <f>H453</f>
        <v>6000</v>
      </c>
      <c r="P453" s="37">
        <f>K453</f>
        <v>6000</v>
      </c>
      <c r="Q453" s="37">
        <f>M453</f>
        <v>0</v>
      </c>
      <c r="W453">
        <f>IF(Source!BI309&lt;=1,H453, 0)</f>
        <v>6000</v>
      </c>
      <c r="X453">
        <f>IF(Source!BI309=2,H453, 0)</f>
        <v>0</v>
      </c>
      <c r="Y453">
        <f>IF(Source!BI309=3,H453, 0)</f>
        <v>0</v>
      </c>
      <c r="Z453">
        <f>IF(Source!BI309=4,H453, 0)</f>
        <v>0</v>
      </c>
    </row>
    <row r="454" spans="1:26" ht="14.25" x14ac:dyDescent="0.2">
      <c r="A454" s="24">
        <v>68</v>
      </c>
      <c r="B454" s="24" t="str">
        <f>Source!E310</f>
        <v>149</v>
      </c>
      <c r="C454" s="25" t="str">
        <f>Source!F310</f>
        <v/>
      </c>
      <c r="D454" s="22" t="str">
        <f>Source!G310</f>
        <v>Саморез 3,5х35</v>
      </c>
      <c r="E454" s="26" t="str">
        <f>Source!DW310</f>
        <v>ШТ</v>
      </c>
      <c r="F454" s="9">
        <f>Source!I310</f>
        <v>1200</v>
      </c>
      <c r="G454" s="28">
        <f>IF(Source!AK310&lt;&gt; 0, Source!AK310,Source!AL310 + Source!AM310 + Source!AO310)</f>
        <v>1.6</v>
      </c>
      <c r="H454" s="27"/>
      <c r="I454" s="28"/>
      <c r="J454" s="27" t="str">
        <f>Source!BO310</f>
        <v/>
      </c>
      <c r="K454" s="27"/>
      <c r="L454" s="28"/>
      <c r="M454" s="29"/>
      <c r="S454">
        <f>ROUND((Source!FX310/100)*((ROUND(Source!AF310*Source!I310, 2)+ROUND(Source!AE310*Source!I310, 2))), 2)</f>
        <v>0</v>
      </c>
      <c r="T454">
        <f>Source!X310</f>
        <v>0</v>
      </c>
      <c r="U454">
        <f>ROUND((Source!FY310/100)*((ROUND(Source!AF310*Source!I310, 2)+ROUND(Source!AE310*Source!I310, 2))), 2)</f>
        <v>0</v>
      </c>
      <c r="V454">
        <f>Source!Y310</f>
        <v>0</v>
      </c>
    </row>
    <row r="455" spans="1:26" ht="14.25" x14ac:dyDescent="0.2">
      <c r="A455" s="43"/>
      <c r="B455" s="43"/>
      <c r="C455" s="44"/>
      <c r="D455" s="45" t="s">
        <v>671</v>
      </c>
      <c r="E455" s="46"/>
      <c r="F455" s="47"/>
      <c r="G455" s="48">
        <f>Source!AL310</f>
        <v>1.6</v>
      </c>
      <c r="H455" s="49" t="str">
        <f>Source!DD310</f>
        <v/>
      </c>
      <c r="I455" s="48">
        <f>ROUND(Source!AC310*Source!I310, 2)</f>
        <v>1920</v>
      </c>
      <c r="J455" s="49"/>
      <c r="K455" s="49">
        <f>IF(Source!BC310&lt;&gt; 0, Source!BC310, 1)</f>
        <v>1</v>
      </c>
      <c r="L455" s="48">
        <f>Source!P310</f>
        <v>1920</v>
      </c>
      <c r="M455" s="50"/>
    </row>
    <row r="456" spans="1:26" ht="15" x14ac:dyDescent="0.25">
      <c r="H456" s="87">
        <f>ROUND(Source!AC310*Source!I310, 2)+ROUND(Source!AF310*Source!I310, 2)+ROUND(Source!AD310*Source!I310, 2)</f>
        <v>1920</v>
      </c>
      <c r="I456" s="87"/>
      <c r="K456" s="87">
        <f>Source!O310</f>
        <v>1920</v>
      </c>
      <c r="L456" s="87"/>
      <c r="M456" s="38">
        <f>Source!U310</f>
        <v>0</v>
      </c>
      <c r="O456" s="37">
        <f>H456</f>
        <v>1920</v>
      </c>
      <c r="P456" s="37">
        <f>K456</f>
        <v>1920</v>
      </c>
      <c r="Q456" s="37">
        <f>M456</f>
        <v>0</v>
      </c>
      <c r="W456">
        <f>IF(Source!BI310&lt;=1,H456, 0)</f>
        <v>1920</v>
      </c>
      <c r="X456">
        <f>IF(Source!BI310=2,H456, 0)</f>
        <v>0</v>
      </c>
      <c r="Y456">
        <f>IF(Source!BI310=3,H456, 0)</f>
        <v>0</v>
      </c>
      <c r="Z456">
        <f>IF(Source!BI310=4,H456, 0)</f>
        <v>0</v>
      </c>
    </row>
    <row r="457" spans="1:26" ht="14.25" x14ac:dyDescent="0.2">
      <c r="A457" s="24">
        <v>69</v>
      </c>
      <c r="B457" s="24" t="str">
        <f>Source!E312</f>
        <v>151</v>
      </c>
      <c r="C457" s="25" t="str">
        <f>Source!F312</f>
        <v>Прайс</v>
      </c>
      <c r="D457" s="22" t="str">
        <f>Source!G312</f>
        <v>Стяжка кабельная 4х150мм (100шт)</v>
      </c>
      <c r="E457" s="26" t="str">
        <f>Source!DW312</f>
        <v>упак</v>
      </c>
      <c r="F457" s="9">
        <f>Source!I312</f>
        <v>2</v>
      </c>
      <c r="G457" s="28">
        <f>IF(Source!AK312&lt;&gt; 0, Source!AK312,Source!AL312 + Source!AM312 + Source!AO312)</f>
        <v>96.58</v>
      </c>
      <c r="H457" s="27"/>
      <c r="I457" s="28"/>
      <c r="J457" s="27" t="str">
        <f>Source!BO312</f>
        <v/>
      </c>
      <c r="K457" s="27"/>
      <c r="L457" s="28"/>
      <c r="M457" s="29"/>
      <c r="S457">
        <f>ROUND((Source!FX312/100)*((ROUND(Source!AF312*Source!I312, 2)+ROUND(Source!AE312*Source!I312, 2))), 2)</f>
        <v>0</v>
      </c>
      <c r="T457">
        <f>Source!X312</f>
        <v>0</v>
      </c>
      <c r="U457">
        <f>ROUND((Source!FY312/100)*((ROUND(Source!AF312*Source!I312, 2)+ROUND(Source!AE312*Source!I312, 2))), 2)</f>
        <v>0</v>
      </c>
      <c r="V457">
        <f>Source!Y312</f>
        <v>0</v>
      </c>
    </row>
    <row r="458" spans="1:26" ht="14.25" x14ac:dyDescent="0.2">
      <c r="A458" s="43"/>
      <c r="B458" s="43"/>
      <c r="C458" s="44"/>
      <c r="D458" s="45" t="s">
        <v>671</v>
      </c>
      <c r="E458" s="46"/>
      <c r="F458" s="47"/>
      <c r="G458" s="48">
        <f>Source!AL312</f>
        <v>96.58</v>
      </c>
      <c r="H458" s="49" t="str">
        <f>Source!DD312</f>
        <v/>
      </c>
      <c r="I458" s="48">
        <f>ROUND(Source!AC312*Source!I312, 2)</f>
        <v>193.16</v>
      </c>
      <c r="J458" s="49"/>
      <c r="K458" s="49">
        <f>IF(Source!BC312&lt;&gt; 0, Source!BC312, 1)</f>
        <v>1</v>
      </c>
      <c r="L458" s="48">
        <f>Source!P312</f>
        <v>193.16</v>
      </c>
      <c r="M458" s="50"/>
    </row>
    <row r="459" spans="1:26" ht="15" x14ac:dyDescent="0.25">
      <c r="H459" s="87">
        <f>ROUND(Source!AC312*Source!I312, 2)+ROUND(Source!AF312*Source!I312, 2)+ROUND(Source!AD312*Source!I312, 2)</f>
        <v>193.16</v>
      </c>
      <c r="I459" s="87"/>
      <c r="K459" s="87">
        <f>Source!O312</f>
        <v>193.16</v>
      </c>
      <c r="L459" s="87"/>
      <c r="M459" s="38">
        <f>Source!U312</f>
        <v>0</v>
      </c>
      <c r="O459" s="37">
        <f>H459</f>
        <v>193.16</v>
      </c>
      <c r="P459" s="37">
        <f>K459</f>
        <v>193.16</v>
      </c>
      <c r="Q459" s="37">
        <f>M459</f>
        <v>0</v>
      </c>
      <c r="W459">
        <f>IF(Source!BI312&lt;=1,H459, 0)</f>
        <v>193.16</v>
      </c>
      <c r="X459">
        <f>IF(Source!BI312=2,H459, 0)</f>
        <v>0</v>
      </c>
      <c r="Y459">
        <f>IF(Source!BI312=3,H459, 0)</f>
        <v>0</v>
      </c>
      <c r="Z459">
        <f>IF(Source!BI312=4,H459, 0)</f>
        <v>0</v>
      </c>
    </row>
    <row r="460" spans="1:26" ht="14.25" x14ac:dyDescent="0.2">
      <c r="A460" s="24">
        <v>70</v>
      </c>
      <c r="B460" s="24" t="str">
        <f>Source!E318</f>
        <v>157</v>
      </c>
      <c r="C460" s="25" t="str">
        <f>Source!F318</f>
        <v/>
      </c>
      <c r="D460" s="22" t="str">
        <f>Source!G318</f>
        <v>Блок силовых розеток 8Р</v>
      </c>
      <c r="E460" s="26" t="str">
        <f>Source!DW318</f>
        <v>ШТ</v>
      </c>
      <c r="F460" s="9">
        <f>Source!I318</f>
        <v>1</v>
      </c>
      <c r="G460" s="28">
        <f>IF(Source!AK318&lt;&gt; 0, Source!AK318,Source!AL318 + Source!AM318 + Source!AO318)</f>
        <v>1900</v>
      </c>
      <c r="H460" s="27"/>
      <c r="I460" s="28"/>
      <c r="J460" s="27" t="str">
        <f>Source!BO318</f>
        <v/>
      </c>
      <c r="K460" s="27"/>
      <c r="L460" s="28"/>
      <c r="M460" s="29"/>
      <c r="S460">
        <f>ROUND((Source!FX318/100)*((ROUND(Source!AF318*Source!I318, 2)+ROUND(Source!AE318*Source!I318, 2))), 2)</f>
        <v>0</v>
      </c>
      <c r="T460">
        <f>Source!X318</f>
        <v>0</v>
      </c>
      <c r="U460">
        <f>ROUND((Source!FY318/100)*((ROUND(Source!AF318*Source!I318, 2)+ROUND(Source!AE318*Source!I318, 2))), 2)</f>
        <v>0</v>
      </c>
      <c r="V460">
        <f>Source!Y318</f>
        <v>0</v>
      </c>
    </row>
    <row r="461" spans="1:26" ht="14.25" x14ac:dyDescent="0.2">
      <c r="A461" s="43"/>
      <c r="B461" s="43"/>
      <c r="C461" s="44"/>
      <c r="D461" s="45" t="s">
        <v>671</v>
      </c>
      <c r="E461" s="46"/>
      <c r="F461" s="47"/>
      <c r="G461" s="48">
        <f>Source!AL318</f>
        <v>1900</v>
      </c>
      <c r="H461" s="49" t="str">
        <f>Source!DD318</f>
        <v/>
      </c>
      <c r="I461" s="48">
        <f>ROUND(Source!AC318*Source!I318, 2)</f>
        <v>1900</v>
      </c>
      <c r="J461" s="49"/>
      <c r="K461" s="49">
        <f>IF(Source!BC318&lt;&gt; 0, Source!BC318, 1)</f>
        <v>1</v>
      </c>
      <c r="L461" s="48">
        <f>Source!P318</f>
        <v>1900</v>
      </c>
      <c r="M461" s="50"/>
    </row>
    <row r="462" spans="1:26" ht="15" x14ac:dyDescent="0.25">
      <c r="H462" s="87">
        <f>ROUND(Source!AC318*Source!I318, 2)+ROUND(Source!AF318*Source!I318, 2)+ROUND(Source!AD318*Source!I318, 2)</f>
        <v>1900</v>
      </c>
      <c r="I462" s="87"/>
      <c r="K462" s="87">
        <f>Source!O318</f>
        <v>1900</v>
      </c>
      <c r="L462" s="87"/>
      <c r="M462" s="38">
        <f>Source!U318</f>
        <v>0</v>
      </c>
      <c r="O462" s="37">
        <f>H462</f>
        <v>1900</v>
      </c>
      <c r="P462" s="37">
        <f>K462</f>
        <v>1900</v>
      </c>
      <c r="Q462" s="37">
        <f>M462</f>
        <v>0</v>
      </c>
      <c r="W462">
        <f>IF(Source!BI318&lt;=1,H462, 0)</f>
        <v>1900</v>
      </c>
      <c r="X462">
        <f>IF(Source!BI318=2,H462, 0)</f>
        <v>0</v>
      </c>
      <c r="Y462">
        <f>IF(Source!BI318=3,H462, 0)</f>
        <v>0</v>
      </c>
      <c r="Z462">
        <f>IF(Source!BI318=4,H462, 0)</f>
        <v>0</v>
      </c>
    </row>
    <row r="463" spans="1:26" ht="57" x14ac:dyDescent="0.2">
      <c r="A463" s="24">
        <v>71</v>
      </c>
      <c r="B463" s="24" t="str">
        <f>Source!E320</f>
        <v>159</v>
      </c>
      <c r="C463" s="25" t="str">
        <f>Source!F320</f>
        <v>п02-01-001-1</v>
      </c>
      <c r="D463" s="22" t="str">
        <f>Source!G320</f>
        <v>Автоматизированная система управления I категории технической сложности с количеством каналов (Кобщ) 2</v>
      </c>
      <c r="E463" s="26" t="str">
        <f>Source!DW320</f>
        <v>1 система</v>
      </c>
      <c r="F463" s="9">
        <f>Source!I320</f>
        <v>1</v>
      </c>
      <c r="G463" s="28">
        <f>IF(Source!AK320&lt;&gt; 0, Source!AK320,Source!AL320 + Source!AM320 + Source!AO320)</f>
        <v>177.61</v>
      </c>
      <c r="H463" s="27"/>
      <c r="I463" s="28"/>
      <c r="J463" s="27" t="str">
        <f>Source!BO320</f>
        <v>п02-01-001-1</v>
      </c>
      <c r="K463" s="27"/>
      <c r="L463" s="28"/>
      <c r="M463" s="29"/>
      <c r="S463">
        <f>ROUND((Source!FX320/100)*((ROUND(Source!AF320*Source!I320, 2)+ROUND(Source!AE320*Source!I320, 2))), 2)</f>
        <v>0</v>
      </c>
      <c r="T463">
        <f>Source!X320</f>
        <v>0</v>
      </c>
      <c r="U463">
        <f>ROUND((Source!FY320/100)*((ROUND(Source!AF320*Source!I320, 2)+ROUND(Source!AE320*Source!I320, 2))), 2)</f>
        <v>0</v>
      </c>
      <c r="V463">
        <f>Source!Y320</f>
        <v>0</v>
      </c>
    </row>
    <row r="464" spans="1:26" ht="14.25" x14ac:dyDescent="0.2">
      <c r="A464" s="24"/>
      <c r="B464" s="24"/>
      <c r="C464" s="25"/>
      <c r="D464" s="22" t="s">
        <v>663</v>
      </c>
      <c r="E464" s="26"/>
      <c r="F464" s="9"/>
      <c r="G464" s="28">
        <f>Source!AO320</f>
        <v>177.61</v>
      </c>
      <c r="H464" s="27" t="str">
        <f>Source!DG320</f>
        <v/>
      </c>
      <c r="I464" s="28">
        <f>ROUND(Source!AF320*Source!I320, 2)</f>
        <v>177.61</v>
      </c>
      <c r="J464" s="27"/>
      <c r="K464" s="27">
        <f>IF(Source!BA320&lt;&gt; 0, Source!BA320, 1)</f>
        <v>37.31</v>
      </c>
      <c r="L464" s="28">
        <f>Source!S320</f>
        <v>6626.63</v>
      </c>
      <c r="M464" s="29"/>
      <c r="R464">
        <f>I464</f>
        <v>177.61</v>
      </c>
    </row>
    <row r="465" spans="1:33" ht="14.25" x14ac:dyDescent="0.2">
      <c r="A465" s="43"/>
      <c r="B465" s="43"/>
      <c r="C465" s="44"/>
      <c r="D465" s="45" t="s">
        <v>667</v>
      </c>
      <c r="E465" s="46" t="s">
        <v>668</v>
      </c>
      <c r="F465" s="47">
        <f>Source!AQ320</f>
        <v>13.4</v>
      </c>
      <c r="G465" s="48"/>
      <c r="H465" s="49" t="str">
        <f>Source!DI320</f>
        <v/>
      </c>
      <c r="I465" s="48"/>
      <c r="J465" s="49"/>
      <c r="K465" s="49"/>
      <c r="L465" s="48"/>
      <c r="M465" s="54">
        <f>Source!U320</f>
        <v>13.4</v>
      </c>
    </row>
    <row r="466" spans="1:33" ht="15" x14ac:dyDescent="0.25">
      <c r="H466" s="87">
        <f>ROUND(Source!AC320*Source!I320, 2)+ROUND(Source!AF320*Source!I320, 2)+ROUND(Source!AD320*Source!I320, 2)</f>
        <v>177.61</v>
      </c>
      <c r="I466" s="87"/>
      <c r="K466" s="87">
        <f>Source!O320</f>
        <v>6626.63</v>
      </c>
      <c r="L466" s="87"/>
      <c r="M466" s="38">
        <f>Source!U320</f>
        <v>13.4</v>
      </c>
      <c r="O466" s="37">
        <f>H466</f>
        <v>177.61</v>
      </c>
      <c r="P466" s="37">
        <f>K466</f>
        <v>6626.63</v>
      </c>
      <c r="Q466" s="37">
        <f>M466</f>
        <v>13.4</v>
      </c>
      <c r="W466">
        <f>IF(Source!BI320&lt;=1,H466, 0)</f>
        <v>177.61</v>
      </c>
      <c r="X466">
        <f>IF(Source!BI320=2,H466, 0)</f>
        <v>0</v>
      </c>
      <c r="Y466">
        <f>IF(Source!BI320=3,H466, 0)</f>
        <v>0</v>
      </c>
      <c r="Z466">
        <f>IF(Source!BI320=4,H466, 0)</f>
        <v>0</v>
      </c>
    </row>
    <row r="467" spans="1:33" ht="28.5" x14ac:dyDescent="0.2">
      <c r="A467" s="24">
        <v>72</v>
      </c>
      <c r="B467" s="24" t="str">
        <f>Source!E321</f>
        <v>160</v>
      </c>
      <c r="C467" s="25" t="str">
        <f>Source!F321</f>
        <v>п02-02-005-1</v>
      </c>
      <c r="D467" s="22" t="str">
        <f>Source!G321</f>
        <v>Комплексная наладка АС I категории сложности</v>
      </c>
      <c r="E467" s="26" t="str">
        <f>Source!DW321</f>
        <v>1 система</v>
      </c>
      <c r="F467" s="9">
        <f>Source!I321</f>
        <v>1</v>
      </c>
      <c r="G467" s="28">
        <f>IF(Source!AK321&lt;&gt; 0, Source!AK321,Source!AL321 + Source!AM321 + Source!AO321)</f>
        <v>66.150000000000006</v>
      </c>
      <c r="H467" s="27"/>
      <c r="I467" s="28"/>
      <c r="J467" s="27" t="str">
        <f>Source!BO321</f>
        <v>п02-02-005-1</v>
      </c>
      <c r="K467" s="27"/>
      <c r="L467" s="28"/>
      <c r="M467" s="29"/>
      <c r="S467">
        <f>ROUND((Source!FX321/100)*((ROUND(Source!AF321*Source!I321, 2)+ROUND(Source!AE321*Source!I321, 2))), 2)</f>
        <v>0</v>
      </c>
      <c r="T467">
        <f>Source!X321</f>
        <v>0</v>
      </c>
      <c r="U467">
        <f>ROUND((Source!FY321/100)*((ROUND(Source!AF321*Source!I321, 2)+ROUND(Source!AE321*Source!I321, 2))), 2)</f>
        <v>0</v>
      </c>
      <c r="V467">
        <f>Source!Y321</f>
        <v>0</v>
      </c>
    </row>
    <row r="468" spans="1:33" ht="14.25" x14ac:dyDescent="0.2">
      <c r="A468" s="24"/>
      <c r="B468" s="24"/>
      <c r="C468" s="25"/>
      <c r="D468" s="22" t="s">
        <v>663</v>
      </c>
      <c r="E468" s="26"/>
      <c r="F468" s="9"/>
      <c r="G468" s="28">
        <f>Source!AO321</f>
        <v>66.150000000000006</v>
      </c>
      <c r="H468" s="27" t="str">
        <f>Source!DG321</f>
        <v/>
      </c>
      <c r="I468" s="28">
        <f>ROUND(Source!AF321*Source!I321, 2)</f>
        <v>66.150000000000006</v>
      </c>
      <c r="J468" s="27"/>
      <c r="K468" s="27">
        <f>IF(Source!BA321&lt;&gt; 0, Source!BA321, 1)</f>
        <v>37.31</v>
      </c>
      <c r="L468" s="28">
        <f>Source!S321</f>
        <v>2468.06</v>
      </c>
      <c r="M468" s="29"/>
      <c r="R468">
        <f>I468</f>
        <v>66.150000000000006</v>
      </c>
    </row>
    <row r="469" spans="1:33" ht="14.25" x14ac:dyDescent="0.2">
      <c r="A469" s="43"/>
      <c r="B469" s="43"/>
      <c r="C469" s="44"/>
      <c r="D469" s="45" t="s">
        <v>667</v>
      </c>
      <c r="E469" s="46" t="s">
        <v>668</v>
      </c>
      <c r="F469" s="47">
        <f>Source!AQ321</f>
        <v>4.5</v>
      </c>
      <c r="G469" s="48"/>
      <c r="H469" s="49" t="str">
        <f>Source!DI321</f>
        <v/>
      </c>
      <c r="I469" s="48"/>
      <c r="J469" s="49"/>
      <c r="K469" s="49"/>
      <c r="L469" s="48"/>
      <c r="M469" s="54">
        <f>Source!U321</f>
        <v>4.5</v>
      </c>
    </row>
    <row r="470" spans="1:33" ht="15" x14ac:dyDescent="0.25">
      <c r="H470" s="87">
        <f>ROUND(Source!AC321*Source!I321, 2)+ROUND(Source!AF321*Source!I321, 2)+ROUND(Source!AD321*Source!I321, 2)</f>
        <v>66.150000000000006</v>
      </c>
      <c r="I470" s="87"/>
      <c r="K470" s="87">
        <f>Source!O321</f>
        <v>2468.06</v>
      </c>
      <c r="L470" s="87"/>
      <c r="M470" s="38">
        <f>Source!U321</f>
        <v>4.5</v>
      </c>
      <c r="O470" s="37">
        <f>H470</f>
        <v>66.150000000000006</v>
      </c>
      <c r="P470" s="37">
        <f>K470</f>
        <v>2468.06</v>
      </c>
      <c r="Q470" s="37">
        <f>M470</f>
        <v>4.5</v>
      </c>
      <c r="W470">
        <f>IF(Source!BI321&lt;=1,H470, 0)</f>
        <v>66.150000000000006</v>
      </c>
      <c r="X470">
        <f>IF(Source!BI321=2,H470, 0)</f>
        <v>0</v>
      </c>
      <c r="Y470">
        <f>IF(Source!BI321=3,H470, 0)</f>
        <v>0</v>
      </c>
      <c r="Z470">
        <f>IF(Source!BI321=4,H470, 0)</f>
        <v>0</v>
      </c>
    </row>
    <row r="472" spans="1:33" ht="15" x14ac:dyDescent="0.25">
      <c r="A472" s="89" t="str">
        <f>CONCATENATE("Итого по подразделу: ", Source!G323)</f>
        <v>Итого по подразделу: Система видеонаблюдения ФОК</v>
      </c>
      <c r="B472" s="89"/>
      <c r="C472" s="89"/>
      <c r="D472" s="89"/>
      <c r="E472" s="89"/>
      <c r="F472" s="89"/>
      <c r="G472" s="89"/>
      <c r="H472" s="87">
        <f>SUM(O324:O471)</f>
        <v>177676.19</v>
      </c>
      <c r="I472" s="78"/>
      <c r="J472" s="52"/>
      <c r="K472" s="87">
        <f>SUM(P324:P471)</f>
        <v>372149.17999999993</v>
      </c>
      <c r="L472" s="78"/>
      <c r="M472" s="38">
        <f>SUM(Q324:Q471)</f>
        <v>229.72579999999996</v>
      </c>
      <c r="AG472" s="53" t="str">
        <f>CONCATENATE("Итого по подразделу: ", Source!G323)</f>
        <v>Итого по подразделу: Система видеонаблюдения ФОК</v>
      </c>
    </row>
    <row r="474" spans="1:33" ht="14.25" x14ac:dyDescent="0.2">
      <c r="D474" s="22" t="str">
        <f>Source!H352</f>
        <v>ОЗП</v>
      </c>
      <c r="K474" s="79">
        <f>Source!F352</f>
        <v>79887.59</v>
      </c>
      <c r="L474" s="79"/>
    </row>
    <row r="475" spans="1:33" ht="14.25" x14ac:dyDescent="0.2">
      <c r="D475" s="22" t="str">
        <f>Source!H353</f>
        <v>ЭММ, в т.ч. ЗПМ</v>
      </c>
      <c r="K475" s="79">
        <f>Source!F353</f>
        <v>8637.5400000000009</v>
      </c>
      <c r="L475" s="79"/>
    </row>
    <row r="476" spans="1:33" ht="14.25" x14ac:dyDescent="0.2">
      <c r="D476" s="22" t="str">
        <f>Source!H354</f>
        <v>Стоимость материальных ресурсов</v>
      </c>
      <c r="K476" s="79">
        <f>Source!F354</f>
        <v>171650.54</v>
      </c>
      <c r="L476" s="79"/>
    </row>
    <row r="477" spans="1:33" ht="14.25" x14ac:dyDescent="0.2">
      <c r="D477" s="22" t="str">
        <f>Source!H355</f>
        <v>НР</v>
      </c>
      <c r="K477" s="79">
        <f>Source!F355</f>
        <v>66186.05</v>
      </c>
      <c r="L477" s="79"/>
    </row>
    <row r="478" spans="1:33" ht="14.25" x14ac:dyDescent="0.2">
      <c r="D478" s="22" t="str">
        <f>Source!H356</f>
        <v>СП</v>
      </c>
      <c r="K478" s="79">
        <f>Source!F356</f>
        <v>45787.46</v>
      </c>
      <c r="L478" s="79"/>
    </row>
    <row r="479" spans="1:33" ht="14.25" x14ac:dyDescent="0.2">
      <c r="D479" s="22" t="str">
        <f>Source!H359</f>
        <v>Итого</v>
      </c>
      <c r="K479" s="79">
        <f>Source!F359</f>
        <v>372149.18</v>
      </c>
      <c r="L479" s="79"/>
    </row>
    <row r="482" spans="1:33" ht="30" x14ac:dyDescent="0.25">
      <c r="A482" s="89" t="str">
        <f>CONCATENATE("Итого по разделу: ", Source!G361)</f>
        <v>Итого по разделу: Монтаж системы видеонаблюдения ул.Советская д.25, ул.Советская д.37</v>
      </c>
      <c r="B482" s="89"/>
      <c r="C482" s="89"/>
      <c r="D482" s="89"/>
      <c r="E482" s="89"/>
      <c r="F482" s="89"/>
      <c r="G482" s="89"/>
      <c r="H482" s="87">
        <f>SUM(O36:O481)</f>
        <v>573224.52000000014</v>
      </c>
      <c r="I482" s="78"/>
      <c r="J482" s="52"/>
      <c r="K482" s="87">
        <f>SUM(P36:P481)</f>
        <v>1098827.2</v>
      </c>
      <c r="L482" s="78"/>
      <c r="M482" s="38">
        <f>SUM(Q36:Q481)</f>
        <v>583.20519999999988</v>
      </c>
      <c r="AG482" s="53" t="str">
        <f>CONCATENATE("Итого по разделу: ", Source!G361)</f>
        <v>Итого по разделу: Монтаж системы видеонаблюдения ул.Советская д.25, ул.Советская д.37</v>
      </c>
    </row>
    <row r="484" spans="1:33" ht="14.25" x14ac:dyDescent="0.2">
      <c r="D484" s="22" t="str">
        <f>Source!H390</f>
        <v>ОЗП</v>
      </c>
      <c r="K484" s="79">
        <f>Source!F390</f>
        <v>200969.34</v>
      </c>
      <c r="L484" s="79"/>
    </row>
    <row r="485" spans="1:33" ht="14.25" x14ac:dyDescent="0.2">
      <c r="D485" s="22" t="str">
        <f>Source!H391</f>
        <v>ЭММ, в т.ч. ЗПМ</v>
      </c>
      <c r="K485" s="79">
        <f>Source!F391</f>
        <v>37548.46</v>
      </c>
      <c r="L485" s="79"/>
    </row>
    <row r="486" spans="1:33" ht="14.25" x14ac:dyDescent="0.2">
      <c r="D486" s="22" t="str">
        <f>Source!H392</f>
        <v>Стоимость материальных ресурсов</v>
      </c>
      <c r="K486" s="79">
        <f>Source!F392</f>
        <v>560311.75</v>
      </c>
      <c r="L486" s="79"/>
    </row>
    <row r="487" spans="1:33" ht="14.25" x14ac:dyDescent="0.2">
      <c r="D487" s="22" t="str">
        <f>Source!H393</f>
        <v>НР</v>
      </c>
      <c r="K487" s="79">
        <f>Source!F393</f>
        <v>176791.97</v>
      </c>
      <c r="L487" s="79"/>
    </row>
    <row r="488" spans="1:33" ht="14.25" x14ac:dyDescent="0.2">
      <c r="D488" s="22" t="str">
        <f>Source!H394</f>
        <v>СП</v>
      </c>
      <c r="K488" s="79">
        <f>Source!F394</f>
        <v>123205.68</v>
      </c>
      <c r="L488" s="79"/>
    </row>
    <row r="489" spans="1:33" ht="14.25" x14ac:dyDescent="0.2">
      <c r="D489" s="22" t="str">
        <f>Source!H397</f>
        <v>Итого</v>
      </c>
      <c r="K489" s="79">
        <f>Source!F397</f>
        <v>1098827.2</v>
      </c>
      <c r="L489" s="79"/>
    </row>
    <row r="492" spans="1:33" ht="30" x14ac:dyDescent="0.25">
      <c r="A492" s="89" t="str">
        <f>CONCATENATE("Итого по локальной смете: ", Source!G399)</f>
        <v>Итого по локальной смете: МАУ ДО "СШ"Улап"  Чебоксарского муниципального округа Чувашской Республики п.Кугеси</v>
      </c>
      <c r="B492" s="89"/>
      <c r="C492" s="89"/>
      <c r="D492" s="89"/>
      <c r="E492" s="89"/>
      <c r="F492" s="89"/>
      <c r="G492" s="89"/>
      <c r="H492" s="87">
        <f>SUM(O35:O491)</f>
        <v>573224.52000000014</v>
      </c>
      <c r="I492" s="78"/>
      <c r="J492" s="52"/>
      <c r="K492" s="87">
        <f>SUM(P35:P491)</f>
        <v>1098827.2</v>
      </c>
      <c r="L492" s="78"/>
      <c r="M492" s="38">
        <f>SUM(Q35:Q491)</f>
        <v>583.20519999999988</v>
      </c>
      <c r="AG492" s="53" t="str">
        <f>CONCATENATE("Итого по локальной смете: ", Source!G399)</f>
        <v>Итого по локальной смете: МАУ ДО "СШ"Улап"  Чебоксарского муниципального округа Чувашской Республики п.Кугеси</v>
      </c>
    </row>
    <row r="494" spans="1:33" ht="14.25" x14ac:dyDescent="0.2">
      <c r="D494" s="22" t="str">
        <f>Source!H428</f>
        <v>ОЗП</v>
      </c>
      <c r="K494" s="79">
        <f>Source!F428</f>
        <v>200969.34</v>
      </c>
      <c r="L494" s="79"/>
    </row>
    <row r="495" spans="1:33" ht="14.25" x14ac:dyDescent="0.2">
      <c r="D495" s="22" t="str">
        <f>Source!H429</f>
        <v>ЭММ, в т.ч. ЗПМ</v>
      </c>
      <c r="K495" s="79">
        <f>Source!F429</f>
        <v>37548.46</v>
      </c>
      <c r="L495" s="79"/>
    </row>
    <row r="496" spans="1:33" ht="14.25" x14ac:dyDescent="0.2">
      <c r="D496" s="22" t="str">
        <f>Source!H430</f>
        <v>Стоимость материальных ресурсов</v>
      </c>
      <c r="K496" s="79">
        <f>Source!F430</f>
        <v>560311.75</v>
      </c>
      <c r="L496" s="79"/>
    </row>
    <row r="497" spans="1:33" ht="14.25" x14ac:dyDescent="0.2">
      <c r="D497" s="22" t="str">
        <f>Source!H431</f>
        <v>НР</v>
      </c>
      <c r="K497" s="79">
        <f>Source!F431</f>
        <v>176791.97</v>
      </c>
      <c r="L497" s="79"/>
    </row>
    <row r="498" spans="1:33" ht="14.25" x14ac:dyDescent="0.2">
      <c r="D498" s="22" t="str">
        <f>Source!H432</f>
        <v>СП</v>
      </c>
      <c r="K498" s="79">
        <f>Source!F432</f>
        <v>123205.68</v>
      </c>
      <c r="L498" s="79"/>
    </row>
    <row r="499" spans="1:33" ht="14.25" x14ac:dyDescent="0.2">
      <c r="D499" s="22" t="str">
        <f>Source!H435</f>
        <v>Итого</v>
      </c>
      <c r="K499" s="79">
        <f>Source!F435</f>
        <v>1098827.2</v>
      </c>
      <c r="L499" s="79"/>
    </row>
    <row r="502" spans="1:33" ht="15" x14ac:dyDescent="0.25">
      <c r="A502" s="89" t="str">
        <f>CONCATENATE("Итого по смете: ", Source!G437)</f>
        <v>Итого по смете: Видео УЛАП ул.Советская д.25 ул.Советская д.371 кв. 2025г._(Копия)</v>
      </c>
      <c r="B502" s="89"/>
      <c r="C502" s="89"/>
      <c r="D502" s="89"/>
      <c r="E502" s="89"/>
      <c r="F502" s="89"/>
      <c r="G502" s="89"/>
      <c r="H502" s="87">
        <f>SUM(O1:O501)</f>
        <v>573224.52000000014</v>
      </c>
      <c r="I502" s="78"/>
      <c r="J502" s="52"/>
      <c r="K502" s="87">
        <f>SUM(P1:P501)</f>
        <v>1098827.2</v>
      </c>
      <c r="L502" s="78"/>
      <c r="M502" s="38">
        <f>SUM(Q1:Q501)</f>
        <v>583.20519999999988</v>
      </c>
      <c r="AG502" s="53" t="str">
        <f>CONCATENATE("Итого по смете: ", Source!G437)</f>
        <v>Итого по смете: Видео УЛАП ул.Советская д.25 ул.Советская д.371 кв. 2025г._(Копия)</v>
      </c>
    </row>
    <row r="504" spans="1:33" ht="14.25" x14ac:dyDescent="0.2">
      <c r="D504" s="22" t="str">
        <f>Source!H466</f>
        <v>ОЗП</v>
      </c>
      <c r="K504" s="79">
        <f>Source!F466</f>
        <v>200969.34</v>
      </c>
      <c r="L504" s="79"/>
    </row>
    <row r="505" spans="1:33" ht="14.25" x14ac:dyDescent="0.2">
      <c r="D505" s="22" t="str">
        <f>Source!H467</f>
        <v>ЭММ, в т.ч. ЗПМ</v>
      </c>
      <c r="K505" s="79">
        <f>Source!F467</f>
        <v>37548.46</v>
      </c>
      <c r="L505" s="79"/>
    </row>
    <row r="506" spans="1:33" ht="14.25" x14ac:dyDescent="0.2">
      <c r="D506" s="22" t="str">
        <f>Source!H468</f>
        <v>Стоимость материальных ресурсов</v>
      </c>
      <c r="K506" s="79">
        <f>Source!F468</f>
        <v>560311.75</v>
      </c>
      <c r="L506" s="79"/>
    </row>
    <row r="507" spans="1:33" ht="14.25" x14ac:dyDescent="0.2">
      <c r="D507" s="22" t="str">
        <f>Source!H469</f>
        <v>НР</v>
      </c>
      <c r="K507" s="79">
        <f>Source!F469</f>
        <v>176791.97</v>
      </c>
      <c r="L507" s="79"/>
    </row>
    <row r="508" spans="1:33" ht="14.25" x14ac:dyDescent="0.2">
      <c r="D508" s="22" t="str">
        <f>Source!H470</f>
        <v>СП</v>
      </c>
      <c r="K508" s="79">
        <f>Source!F470</f>
        <v>123205.68</v>
      </c>
      <c r="L508" s="79"/>
    </row>
    <row r="509" spans="1:33" ht="14.25" x14ac:dyDescent="0.2">
      <c r="D509" s="22" t="str">
        <f>Source!H473</f>
        <v>Итого</v>
      </c>
      <c r="K509" s="79">
        <f>Source!F473</f>
        <v>1098827.2</v>
      </c>
      <c r="L509" s="79"/>
    </row>
    <row r="513" spans="1:13" ht="15" x14ac:dyDescent="0.2">
      <c r="A513" s="10"/>
      <c r="B513" s="90" t="s">
        <v>712</v>
      </c>
      <c r="C513" s="90"/>
      <c r="D513" s="63" t="str">
        <f>IF(Source!AM12&lt;&gt;"", Source!AM12," ")</f>
        <v xml:space="preserve"> </v>
      </c>
      <c r="E513" s="64"/>
      <c r="F513" s="63"/>
      <c r="G513" s="65"/>
      <c r="H513" s="64"/>
      <c r="I513" s="63" t="str">
        <f>IF(Source!AL12&lt;&gt;"", Source!AL12," ")</f>
        <v xml:space="preserve"> </v>
      </c>
      <c r="J513" s="65"/>
      <c r="K513" s="65"/>
      <c r="L513" s="65"/>
      <c r="M513" s="10"/>
    </row>
    <row r="514" spans="1:13" ht="14.25" x14ac:dyDescent="0.2">
      <c r="A514" s="10"/>
      <c r="B514" s="8"/>
      <c r="C514" s="8"/>
      <c r="D514" s="56" t="s">
        <v>677</v>
      </c>
      <c r="E514" s="8"/>
      <c r="F514" s="91" t="s">
        <v>678</v>
      </c>
      <c r="G514" s="91"/>
      <c r="H514" s="8"/>
      <c r="I514" s="91" t="s">
        <v>679</v>
      </c>
      <c r="J514" s="91"/>
      <c r="K514" s="91"/>
      <c r="L514" s="91"/>
      <c r="M514" s="10"/>
    </row>
    <row r="515" spans="1:13" ht="15" x14ac:dyDescent="0.2">
      <c r="A515" s="10"/>
      <c r="B515" s="64"/>
      <c r="C515" s="66"/>
      <c r="D515" s="64"/>
      <c r="E515" s="9"/>
      <c r="F515" s="10" t="s">
        <v>680</v>
      </c>
      <c r="G515" s="64"/>
      <c r="H515" s="64"/>
      <c r="I515" s="64"/>
      <c r="J515" s="64"/>
      <c r="K515" s="64"/>
      <c r="L515" s="64"/>
      <c r="M515" s="10"/>
    </row>
    <row r="516" spans="1:13" ht="14.25" x14ac:dyDescent="0.2">
      <c r="A516" s="10"/>
      <c r="M516" s="10"/>
    </row>
    <row r="517" spans="1:13" ht="15" x14ac:dyDescent="0.2">
      <c r="A517" s="10"/>
      <c r="B517" s="90" t="s">
        <v>713</v>
      </c>
      <c r="C517" s="90"/>
      <c r="D517" s="63" t="str">
        <f>IF(Source!AI12&lt;&gt;"", Source!AI12," ")</f>
        <v xml:space="preserve"> </v>
      </c>
      <c r="E517" s="64"/>
      <c r="F517" s="63"/>
      <c r="G517" s="65"/>
      <c r="H517" s="64"/>
      <c r="I517" s="63" t="str">
        <f>IF(Source!AH12&lt;&gt;"", Source!AH12," ")</f>
        <v xml:space="preserve"> </v>
      </c>
      <c r="J517" s="65"/>
      <c r="K517" s="65"/>
      <c r="L517" s="65"/>
      <c r="M517" s="10"/>
    </row>
    <row r="518" spans="1:13" ht="14.25" x14ac:dyDescent="0.2">
      <c r="A518" s="10"/>
      <c r="B518" s="8"/>
      <c r="C518" s="8"/>
      <c r="D518" s="56" t="s">
        <v>677</v>
      </c>
      <c r="E518" s="8"/>
      <c r="F518" s="91" t="s">
        <v>678</v>
      </c>
      <c r="G518" s="91"/>
      <c r="H518" s="8"/>
      <c r="I518" s="91" t="s">
        <v>679</v>
      </c>
      <c r="J518" s="91"/>
      <c r="K518" s="91"/>
      <c r="L518" s="91"/>
      <c r="M518" s="10"/>
    </row>
    <row r="519" spans="1:13" ht="15" x14ac:dyDescent="0.2">
      <c r="A519" s="10"/>
      <c r="B519" s="64"/>
      <c r="C519" s="66"/>
      <c r="D519" s="64"/>
      <c r="E519" s="66"/>
      <c r="F519" s="10" t="s">
        <v>680</v>
      </c>
      <c r="G519" s="64"/>
      <c r="H519" s="64"/>
      <c r="I519" s="64"/>
      <c r="J519" s="64"/>
      <c r="K519" s="64"/>
      <c r="L519" s="64"/>
      <c r="M519" s="10"/>
    </row>
  </sheetData>
  <mergeCells count="285">
    <mergeCell ref="B513:C513"/>
    <mergeCell ref="F514:G514"/>
    <mergeCell ref="I514:L514"/>
    <mergeCell ref="B517:C517"/>
    <mergeCell ref="F518:G518"/>
    <mergeCell ref="I518:L518"/>
    <mergeCell ref="K504:L504"/>
    <mergeCell ref="K505:L505"/>
    <mergeCell ref="K506:L506"/>
    <mergeCell ref="K507:L507"/>
    <mergeCell ref="K508:L508"/>
    <mergeCell ref="K509:L509"/>
    <mergeCell ref="K497:L497"/>
    <mergeCell ref="K498:L498"/>
    <mergeCell ref="K499:L499"/>
    <mergeCell ref="A502:G502"/>
    <mergeCell ref="K502:L502"/>
    <mergeCell ref="H502:I502"/>
    <mergeCell ref="A492:G492"/>
    <mergeCell ref="K492:L492"/>
    <mergeCell ref="H492:I492"/>
    <mergeCell ref="K494:L494"/>
    <mergeCell ref="K495:L495"/>
    <mergeCell ref="K496:L496"/>
    <mergeCell ref="K484:L484"/>
    <mergeCell ref="K485:L485"/>
    <mergeCell ref="K486:L486"/>
    <mergeCell ref="K487:L487"/>
    <mergeCell ref="K488:L488"/>
    <mergeCell ref="K489:L489"/>
    <mergeCell ref="K477:L477"/>
    <mergeCell ref="K478:L478"/>
    <mergeCell ref="K479:L479"/>
    <mergeCell ref="A482:G482"/>
    <mergeCell ref="K482:L482"/>
    <mergeCell ref="H482:I482"/>
    <mergeCell ref="A472:G472"/>
    <mergeCell ref="K472:L472"/>
    <mergeCell ref="H472:I472"/>
    <mergeCell ref="K474:L474"/>
    <mergeCell ref="K475:L475"/>
    <mergeCell ref="K476:L476"/>
    <mergeCell ref="H462:I462"/>
    <mergeCell ref="K462:L462"/>
    <mergeCell ref="H466:I466"/>
    <mergeCell ref="K466:L466"/>
    <mergeCell ref="H470:I470"/>
    <mergeCell ref="K470:L470"/>
    <mergeCell ref="H453:I453"/>
    <mergeCell ref="K453:L453"/>
    <mergeCell ref="H456:I456"/>
    <mergeCell ref="K456:L456"/>
    <mergeCell ref="H459:I459"/>
    <mergeCell ref="K459:L459"/>
    <mergeCell ref="A437:M437"/>
    <mergeCell ref="H444:I444"/>
    <mergeCell ref="K444:L444"/>
    <mergeCell ref="H447:I447"/>
    <mergeCell ref="K447:L447"/>
    <mergeCell ref="H450:I450"/>
    <mergeCell ref="K450:L450"/>
    <mergeCell ref="H412:I412"/>
    <mergeCell ref="K412:L412"/>
    <mergeCell ref="A421:M421"/>
    <mergeCell ref="H425:I425"/>
    <mergeCell ref="K425:L425"/>
    <mergeCell ref="H428:I428"/>
    <mergeCell ref="K428:L428"/>
    <mergeCell ref="H393:I393"/>
    <mergeCell ref="K393:L393"/>
    <mergeCell ref="A402:M402"/>
    <mergeCell ref="H406:I406"/>
    <mergeCell ref="K406:L406"/>
    <mergeCell ref="H409:I409"/>
    <mergeCell ref="K409:L409"/>
    <mergeCell ref="H373:I373"/>
    <mergeCell ref="K373:L373"/>
    <mergeCell ref="H376:I376"/>
    <mergeCell ref="K376:L376"/>
    <mergeCell ref="A385:M385"/>
    <mergeCell ref="H390:I390"/>
    <mergeCell ref="K390:L390"/>
    <mergeCell ref="A355:M355"/>
    <mergeCell ref="H357:I357"/>
    <mergeCell ref="K357:L357"/>
    <mergeCell ref="H360:I360"/>
    <mergeCell ref="K360:L360"/>
    <mergeCell ref="A367:M367"/>
    <mergeCell ref="H341:I341"/>
    <mergeCell ref="K341:L341"/>
    <mergeCell ref="H344:I344"/>
    <mergeCell ref="K344:L344"/>
    <mergeCell ref="H347:I347"/>
    <mergeCell ref="K347:L347"/>
    <mergeCell ref="A324:M324"/>
    <mergeCell ref="A331:M331"/>
    <mergeCell ref="H334:I334"/>
    <mergeCell ref="K334:L334"/>
    <mergeCell ref="H338:I338"/>
    <mergeCell ref="K338:L338"/>
    <mergeCell ref="K316:L316"/>
    <mergeCell ref="K317:L317"/>
    <mergeCell ref="K318:L318"/>
    <mergeCell ref="K319:L319"/>
    <mergeCell ref="K320:L320"/>
    <mergeCell ref="K321:L321"/>
    <mergeCell ref="A308:M308"/>
    <mergeCell ref="H312:I312"/>
    <mergeCell ref="K312:L312"/>
    <mergeCell ref="A314:G314"/>
    <mergeCell ref="K314:L314"/>
    <mergeCell ref="H314:I314"/>
    <mergeCell ref="A285:M285"/>
    <mergeCell ref="H289:I289"/>
    <mergeCell ref="K289:L289"/>
    <mergeCell ref="A296:M296"/>
    <mergeCell ref="H299:I299"/>
    <mergeCell ref="K299:L299"/>
    <mergeCell ref="K277:L277"/>
    <mergeCell ref="K278:L278"/>
    <mergeCell ref="K279:L279"/>
    <mergeCell ref="K280:L280"/>
    <mergeCell ref="K281:L281"/>
    <mergeCell ref="K282:L282"/>
    <mergeCell ref="A269:M269"/>
    <mergeCell ref="H273:I273"/>
    <mergeCell ref="K273:L273"/>
    <mergeCell ref="A275:G275"/>
    <mergeCell ref="K275:L275"/>
    <mergeCell ref="H275:I275"/>
    <mergeCell ref="K261:L261"/>
    <mergeCell ref="K262:L262"/>
    <mergeCell ref="K263:L263"/>
    <mergeCell ref="K264:L264"/>
    <mergeCell ref="K265:L265"/>
    <mergeCell ref="K266:L266"/>
    <mergeCell ref="H254:I254"/>
    <mergeCell ref="K254:L254"/>
    <mergeCell ref="H257:I257"/>
    <mergeCell ref="K257:L257"/>
    <mergeCell ref="A259:G259"/>
    <mergeCell ref="K259:L259"/>
    <mergeCell ref="H259:I259"/>
    <mergeCell ref="H245:I245"/>
    <mergeCell ref="K245:L245"/>
    <mergeCell ref="H248:I248"/>
    <mergeCell ref="K248:L248"/>
    <mergeCell ref="H251:I251"/>
    <mergeCell ref="K251:L251"/>
    <mergeCell ref="H224:I224"/>
    <mergeCell ref="K224:L224"/>
    <mergeCell ref="A231:M231"/>
    <mergeCell ref="H239:I239"/>
    <mergeCell ref="K239:L239"/>
    <mergeCell ref="H242:I242"/>
    <mergeCell ref="K242:L242"/>
    <mergeCell ref="H215:I215"/>
    <mergeCell ref="K215:L215"/>
    <mergeCell ref="H218:I218"/>
    <mergeCell ref="K218:L218"/>
    <mergeCell ref="H221:I221"/>
    <mergeCell ref="K221:L221"/>
    <mergeCell ref="H193:I193"/>
    <mergeCell ref="K193:L193"/>
    <mergeCell ref="A202:M202"/>
    <mergeCell ref="H209:I209"/>
    <mergeCell ref="K209:L209"/>
    <mergeCell ref="H212:I212"/>
    <mergeCell ref="K212:L212"/>
    <mergeCell ref="H184:I184"/>
    <mergeCell ref="K184:L184"/>
    <mergeCell ref="H187:I187"/>
    <mergeCell ref="K187:L187"/>
    <mergeCell ref="H190:I190"/>
    <mergeCell ref="K190:L190"/>
    <mergeCell ref="H166:I166"/>
    <mergeCell ref="K166:L166"/>
    <mergeCell ref="A175:M175"/>
    <mergeCell ref="H177:I177"/>
    <mergeCell ref="K177:L177"/>
    <mergeCell ref="H181:I181"/>
    <mergeCell ref="K181:L181"/>
    <mergeCell ref="H147:I147"/>
    <mergeCell ref="K147:L147"/>
    <mergeCell ref="A156:M156"/>
    <mergeCell ref="H160:I160"/>
    <mergeCell ref="K160:L160"/>
    <mergeCell ref="H163:I163"/>
    <mergeCell ref="K163:L163"/>
    <mergeCell ref="H128:I128"/>
    <mergeCell ref="K128:L128"/>
    <mergeCell ref="A137:M137"/>
    <mergeCell ref="H141:I141"/>
    <mergeCell ref="K141:L141"/>
    <mergeCell ref="H144:I144"/>
    <mergeCell ref="K144:L144"/>
    <mergeCell ref="H108:I108"/>
    <mergeCell ref="K108:L108"/>
    <mergeCell ref="A117:M117"/>
    <mergeCell ref="H122:I122"/>
    <mergeCell ref="K122:L122"/>
    <mergeCell ref="H125:I125"/>
    <mergeCell ref="K125:L125"/>
    <mergeCell ref="H89:I89"/>
    <mergeCell ref="K89:L89"/>
    <mergeCell ref="H92:I92"/>
    <mergeCell ref="K92:L92"/>
    <mergeCell ref="A99:M99"/>
    <mergeCell ref="H105:I105"/>
    <mergeCell ref="K105:L105"/>
    <mergeCell ref="H80:I80"/>
    <mergeCell ref="K80:L80"/>
    <mergeCell ref="H83:I83"/>
    <mergeCell ref="K83:L83"/>
    <mergeCell ref="H86:I86"/>
    <mergeCell ref="K86:L86"/>
    <mergeCell ref="H64:I64"/>
    <mergeCell ref="K64:L64"/>
    <mergeCell ref="A72:M72"/>
    <mergeCell ref="H74:I74"/>
    <mergeCell ref="K74:L74"/>
    <mergeCell ref="H77:I77"/>
    <mergeCell ref="K77:L77"/>
    <mergeCell ref="H55:I55"/>
    <mergeCell ref="K55:L55"/>
    <mergeCell ref="H58:I58"/>
    <mergeCell ref="K58:L58"/>
    <mergeCell ref="H61:I61"/>
    <mergeCell ref="K61:L61"/>
    <mergeCell ref="A38:M38"/>
    <mergeCell ref="A45:M45"/>
    <mergeCell ref="H48:I48"/>
    <mergeCell ref="K48:L48"/>
    <mergeCell ref="H52:I52"/>
    <mergeCell ref="K52:L52"/>
    <mergeCell ref="I32:I33"/>
    <mergeCell ref="J32:J33"/>
    <mergeCell ref="K32:K33"/>
    <mergeCell ref="L32:L33"/>
    <mergeCell ref="M32:M33"/>
    <mergeCell ref="A36:M36"/>
    <mergeCell ref="B28:M28"/>
    <mergeCell ref="B29:M29"/>
    <mergeCell ref="A31:M31"/>
    <mergeCell ref="A32:B32"/>
    <mergeCell ref="C32:C33"/>
    <mergeCell ref="D32:D33"/>
    <mergeCell ref="E32:E33"/>
    <mergeCell ref="F32:F33"/>
    <mergeCell ref="G32:G33"/>
    <mergeCell ref="H32:H33"/>
    <mergeCell ref="H20:I20"/>
    <mergeCell ref="K20:M20"/>
    <mergeCell ref="K21:M21"/>
    <mergeCell ref="K22:M22"/>
    <mergeCell ref="G24:G25"/>
    <mergeCell ref="H24:H25"/>
    <mergeCell ref="I24:J24"/>
    <mergeCell ref="C16:I16"/>
    <mergeCell ref="K16:M17"/>
    <mergeCell ref="A17:B17"/>
    <mergeCell ref="C17:I17"/>
    <mergeCell ref="C18:I18"/>
    <mergeCell ref="H19:J19"/>
    <mergeCell ref="K19:M19"/>
    <mergeCell ref="C12:I12"/>
    <mergeCell ref="K12:M13"/>
    <mergeCell ref="A13:B13"/>
    <mergeCell ref="C13:I13"/>
    <mergeCell ref="C14:I14"/>
    <mergeCell ref="K14:M15"/>
    <mergeCell ref="A15:B15"/>
    <mergeCell ref="C15:I15"/>
    <mergeCell ref="A9:B9"/>
    <mergeCell ref="C9:I9"/>
    <mergeCell ref="C10:I10"/>
    <mergeCell ref="K10:M11"/>
    <mergeCell ref="A11:B11"/>
    <mergeCell ref="C11:I11"/>
    <mergeCell ref="J2:M2"/>
    <mergeCell ref="I3:M3"/>
    <mergeCell ref="J4:M4"/>
    <mergeCell ref="K6:M6"/>
    <mergeCell ref="K7:M7"/>
    <mergeCell ref="K8:M9"/>
  </mergeCells>
  <pageMargins left="0.4" right="0.2" top="0.2" bottom="0.4" header="0.2" footer="0.2"/>
  <pageSetup paperSize="9" scale="55" orientation="portrait" verticalDpi="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09"/>
  <sheetViews>
    <sheetView workbookViewId="0">
      <selection activeCell="A505" sqref="A505:AX505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36881</v>
      </c>
      <c r="M1">
        <v>10</v>
      </c>
      <c r="N1">
        <v>11</v>
      </c>
      <c r="O1">
        <v>13</v>
      </c>
      <c r="P1">
        <v>0</v>
      </c>
      <c r="Q1">
        <v>0</v>
      </c>
    </row>
    <row r="12" spans="1:133" x14ac:dyDescent="0.2">
      <c r="A12" s="1">
        <v>1</v>
      </c>
      <c r="B12" s="1">
        <v>504</v>
      </c>
      <c r="C12" s="1">
        <v>0</v>
      </c>
      <c r="D12" s="1">
        <f>ROW(A437)</f>
        <v>437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3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B437</f>
        <v>504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(Чувашская республика (редакция 2014 г)) (Чувашская республика (редакция 2014 г))_(Копия)</v>
      </c>
      <c r="G18" s="2" t="str">
        <f t="shared" si="0"/>
        <v>Видео УЛАП ул.Советская д.25 ул.Советская д.371 кв. 2025г._(Копия)</v>
      </c>
      <c r="H18" s="2"/>
      <c r="I18" s="2"/>
      <c r="J18" s="2"/>
      <c r="K18" s="2"/>
      <c r="L18" s="2"/>
      <c r="M18" s="2"/>
      <c r="N18" s="2"/>
      <c r="O18" s="2">
        <f t="shared" ref="O18:AT18" si="1">O437</f>
        <v>798829.55</v>
      </c>
      <c r="P18" s="2">
        <f t="shared" si="1"/>
        <v>560311.75</v>
      </c>
      <c r="Q18" s="2">
        <f t="shared" si="1"/>
        <v>37548.46</v>
      </c>
      <c r="R18" s="2">
        <f t="shared" si="1"/>
        <v>8433.7800000000007</v>
      </c>
      <c r="S18" s="2">
        <f t="shared" si="1"/>
        <v>200969.34</v>
      </c>
      <c r="T18" s="2">
        <f t="shared" si="1"/>
        <v>0</v>
      </c>
      <c r="U18" s="2">
        <f t="shared" si="1"/>
        <v>583.20519999999988</v>
      </c>
      <c r="V18" s="2">
        <f t="shared" si="1"/>
        <v>23.172499999999999</v>
      </c>
      <c r="W18" s="2">
        <f t="shared" si="1"/>
        <v>0</v>
      </c>
      <c r="X18" s="2">
        <f t="shared" si="1"/>
        <v>176791.97</v>
      </c>
      <c r="Y18" s="2">
        <f t="shared" si="1"/>
        <v>123205.68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1098827.2</v>
      </c>
      <c r="AS18" s="2">
        <f t="shared" si="1"/>
        <v>588499.84</v>
      </c>
      <c r="AT18" s="2">
        <f t="shared" si="1"/>
        <v>510327.36</v>
      </c>
      <c r="AU18" s="2">
        <f t="shared" ref="AU18:BZ18" si="2">AU437</f>
        <v>0</v>
      </c>
      <c r="AV18" s="2">
        <f t="shared" si="2"/>
        <v>560311.75</v>
      </c>
      <c r="AW18" s="2">
        <f t="shared" si="2"/>
        <v>560311.75</v>
      </c>
      <c r="AX18" s="2">
        <f t="shared" si="2"/>
        <v>0</v>
      </c>
      <c r="AY18" s="2">
        <f t="shared" si="2"/>
        <v>560311.75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CA437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DG437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EM437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FS437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ROW(A399)</f>
        <v>399</v>
      </c>
      <c r="E20" s="1"/>
      <c r="F20" s="1" t="s">
        <v>11</v>
      </c>
      <c r="G20" s="1" t="s">
        <v>12</v>
      </c>
      <c r="H20" s="1" t="s">
        <v>3</v>
      </c>
      <c r="I20" s="1">
        <v>0</v>
      </c>
      <c r="J20" s="1" t="s">
        <v>3</v>
      </c>
      <c r="K20" s="1">
        <v>-1</v>
      </c>
      <c r="L20" s="1" t="s">
        <v>11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B399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Монтаж системы видеонаблюдения ул.Советская д.25, ул.Советская д.37</v>
      </c>
      <c r="G22" s="2" t="str">
        <f t="shared" si="7"/>
        <v>МАУ ДО "СШ"Улап"  Чебоксарского муниципального округа Чувашской Республики п.Кугеси</v>
      </c>
      <c r="H22" s="2"/>
      <c r="I22" s="2"/>
      <c r="J22" s="2"/>
      <c r="K22" s="2"/>
      <c r="L22" s="2"/>
      <c r="M22" s="2"/>
      <c r="N22" s="2"/>
      <c r="O22" s="2">
        <f t="shared" ref="O22:AT22" si="8">O399</f>
        <v>798829.55</v>
      </c>
      <c r="P22" s="2">
        <f t="shared" si="8"/>
        <v>560311.75</v>
      </c>
      <c r="Q22" s="2">
        <f t="shared" si="8"/>
        <v>37548.46</v>
      </c>
      <c r="R22" s="2">
        <f t="shared" si="8"/>
        <v>8433.7800000000007</v>
      </c>
      <c r="S22" s="2">
        <f t="shared" si="8"/>
        <v>200969.34</v>
      </c>
      <c r="T22" s="2">
        <f t="shared" si="8"/>
        <v>0</v>
      </c>
      <c r="U22" s="2">
        <f t="shared" si="8"/>
        <v>583.20519999999988</v>
      </c>
      <c r="V22" s="2">
        <f t="shared" si="8"/>
        <v>23.172499999999999</v>
      </c>
      <c r="W22" s="2">
        <f t="shared" si="8"/>
        <v>0</v>
      </c>
      <c r="X22" s="2">
        <f t="shared" si="8"/>
        <v>176791.97</v>
      </c>
      <c r="Y22" s="2">
        <f t="shared" si="8"/>
        <v>123205.68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1098827.2</v>
      </c>
      <c r="AS22" s="2">
        <f t="shared" si="8"/>
        <v>588499.84</v>
      </c>
      <c r="AT22" s="2">
        <f t="shared" si="8"/>
        <v>510327.36</v>
      </c>
      <c r="AU22" s="2">
        <f t="shared" ref="AU22:BZ22" si="9">AU399</f>
        <v>0</v>
      </c>
      <c r="AV22" s="2">
        <f t="shared" si="9"/>
        <v>560311.75</v>
      </c>
      <c r="AW22" s="2">
        <f t="shared" si="9"/>
        <v>560311.75</v>
      </c>
      <c r="AX22" s="2">
        <f t="shared" si="9"/>
        <v>0</v>
      </c>
      <c r="AY22" s="2">
        <f t="shared" si="9"/>
        <v>560311.75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CA399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DG399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EM399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FS399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ROW(A361)</f>
        <v>361</v>
      </c>
      <c r="E24" s="1"/>
      <c r="F24" s="1" t="s">
        <v>13</v>
      </c>
      <c r="G24" s="1" t="s">
        <v>11</v>
      </c>
      <c r="H24" s="1" t="s">
        <v>3</v>
      </c>
      <c r="I24" s="1">
        <v>0</v>
      </c>
      <c r="J24" s="1"/>
      <c r="K24" s="1">
        <v>-1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B361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Монтаж системы видеонаблюдения ул.Советская д.25, ул.Советская д.37</v>
      </c>
      <c r="H26" s="2"/>
      <c r="I26" s="2"/>
      <c r="J26" s="2"/>
      <c r="K26" s="2"/>
      <c r="L26" s="2"/>
      <c r="M26" s="2"/>
      <c r="N26" s="2"/>
      <c r="O26" s="2">
        <f t="shared" ref="O26:AT26" si="15">O361</f>
        <v>798829.55</v>
      </c>
      <c r="P26" s="2">
        <f t="shared" si="15"/>
        <v>560311.75</v>
      </c>
      <c r="Q26" s="2">
        <f t="shared" si="15"/>
        <v>37548.46</v>
      </c>
      <c r="R26" s="2">
        <f t="shared" si="15"/>
        <v>8433.7800000000007</v>
      </c>
      <c r="S26" s="2">
        <f t="shared" si="15"/>
        <v>200969.34</v>
      </c>
      <c r="T26" s="2">
        <f t="shared" si="15"/>
        <v>0</v>
      </c>
      <c r="U26" s="2">
        <f t="shared" si="15"/>
        <v>583.20519999999988</v>
      </c>
      <c r="V26" s="2">
        <f t="shared" si="15"/>
        <v>23.172499999999999</v>
      </c>
      <c r="W26" s="2">
        <f t="shared" si="15"/>
        <v>0</v>
      </c>
      <c r="X26" s="2">
        <f t="shared" si="15"/>
        <v>176791.97</v>
      </c>
      <c r="Y26" s="2">
        <f t="shared" si="15"/>
        <v>123205.68</v>
      </c>
      <c r="Z26" s="2">
        <f t="shared" si="15"/>
        <v>0</v>
      </c>
      <c r="AA26" s="2">
        <f t="shared" si="15"/>
        <v>0</v>
      </c>
      <c r="AB26" s="2">
        <f t="shared" si="15"/>
        <v>0</v>
      </c>
      <c r="AC26" s="2">
        <f t="shared" si="15"/>
        <v>0</v>
      </c>
      <c r="AD26" s="2">
        <f t="shared" si="15"/>
        <v>0</v>
      </c>
      <c r="AE26" s="2">
        <f t="shared" si="15"/>
        <v>0</v>
      </c>
      <c r="AF26" s="2">
        <f t="shared" si="15"/>
        <v>0</v>
      </c>
      <c r="AG26" s="2">
        <f t="shared" si="15"/>
        <v>0</v>
      </c>
      <c r="AH26" s="2">
        <f t="shared" si="15"/>
        <v>0</v>
      </c>
      <c r="AI26" s="2">
        <f t="shared" si="15"/>
        <v>0</v>
      </c>
      <c r="AJ26" s="2">
        <f t="shared" si="15"/>
        <v>0</v>
      </c>
      <c r="AK26" s="2">
        <f t="shared" si="15"/>
        <v>0</v>
      </c>
      <c r="AL26" s="2">
        <f t="shared" si="15"/>
        <v>0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1098827.2</v>
      </c>
      <c r="AS26" s="2">
        <f t="shared" si="15"/>
        <v>588499.84</v>
      </c>
      <c r="AT26" s="2">
        <f t="shared" si="15"/>
        <v>510327.36</v>
      </c>
      <c r="AU26" s="2">
        <f t="shared" ref="AU26:BZ26" si="16">AU361</f>
        <v>0</v>
      </c>
      <c r="AV26" s="2">
        <f t="shared" si="16"/>
        <v>560311.75</v>
      </c>
      <c r="AW26" s="2">
        <f t="shared" si="16"/>
        <v>560311.75</v>
      </c>
      <c r="AX26" s="2">
        <f t="shared" si="16"/>
        <v>0</v>
      </c>
      <c r="AY26" s="2">
        <f t="shared" si="16"/>
        <v>560311.75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CA361</f>
        <v>0</v>
      </c>
      <c r="CB26" s="2">
        <f t="shared" si="17"/>
        <v>0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DG361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EM361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FS361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ROW(SmtRes!A3)</f>
        <v>3</v>
      </c>
      <c r="D28">
        <f>ROW(EtalonRes!A3)</f>
        <v>3</v>
      </c>
      <c r="E28" t="s">
        <v>14</v>
      </c>
      <c r="F28" t="s">
        <v>15</v>
      </c>
      <c r="G28" t="s">
        <v>16</v>
      </c>
      <c r="H28" t="s">
        <v>17</v>
      </c>
      <c r="I28">
        <v>0</v>
      </c>
      <c r="J28">
        <v>0</v>
      </c>
      <c r="K28">
        <v>0</v>
      </c>
      <c r="O28">
        <f t="shared" ref="O28:O59" si="21">ROUND(CP28,2)</f>
        <v>0</v>
      </c>
      <c r="P28">
        <f t="shared" ref="P28:P59" si="22">ROUND(CQ28*I28,2)</f>
        <v>0</v>
      </c>
      <c r="Q28">
        <f t="shared" ref="Q28:Q59" si="23">ROUND(CR28*I28,2)</f>
        <v>0</v>
      </c>
      <c r="R28">
        <f t="shared" ref="R28:R59" si="24">ROUND(CS28*I28,2)</f>
        <v>0</v>
      </c>
      <c r="S28">
        <f t="shared" ref="S28:S59" si="25">ROUND(CT28*I28,2)</f>
        <v>0</v>
      </c>
      <c r="T28">
        <f t="shared" ref="T28:T59" si="26">ROUND(CU28*I28,2)</f>
        <v>0</v>
      </c>
      <c r="U28">
        <f t="shared" ref="U28:U59" si="27">CV28*I28</f>
        <v>0</v>
      </c>
      <c r="V28">
        <f t="shared" ref="V28:V59" si="28">CW28*I28</f>
        <v>0</v>
      </c>
      <c r="W28">
        <f t="shared" ref="W28:W59" si="29">ROUND(CX28*I28,2)</f>
        <v>0</v>
      </c>
      <c r="X28">
        <f t="shared" ref="X28:X59" si="30">ROUND(CY28,2)</f>
        <v>0</v>
      </c>
      <c r="Y28">
        <f t="shared" ref="Y28:Y59" si="31">ROUND(CZ28,2)</f>
        <v>0</v>
      </c>
      <c r="AA28">
        <v>78076343</v>
      </c>
      <c r="AB28">
        <f t="shared" ref="AB28:AB59" si="32">ROUND((AC28+AD28+AF28),2)</f>
        <v>657.84</v>
      </c>
      <c r="AC28">
        <f t="shared" ref="AC28:AF31" si="33">ROUND((ES28),2)</f>
        <v>0</v>
      </c>
      <c r="AD28">
        <f t="shared" si="33"/>
        <v>0</v>
      </c>
      <c r="AE28">
        <f t="shared" si="33"/>
        <v>0</v>
      </c>
      <c r="AF28">
        <f t="shared" si="33"/>
        <v>657.84</v>
      </c>
      <c r="AG28">
        <f t="shared" ref="AG28:AG59" si="34">ROUND((AP28),2)</f>
        <v>0</v>
      </c>
      <c r="AH28">
        <f t="shared" ref="AH28:AH59" si="35">(EW28)</f>
        <v>45.01</v>
      </c>
      <c r="AI28">
        <f t="shared" ref="AI28:AI59" si="36">(EX28)</f>
        <v>0</v>
      </c>
      <c r="AJ28">
        <f t="shared" ref="AJ28:AJ59" si="37">(AS28)</f>
        <v>0</v>
      </c>
      <c r="AK28">
        <v>657.84</v>
      </c>
      <c r="AL28">
        <v>0</v>
      </c>
      <c r="AM28">
        <v>0</v>
      </c>
      <c r="AN28">
        <v>0</v>
      </c>
      <c r="AO28">
        <v>657.84</v>
      </c>
      <c r="AP28">
        <v>0</v>
      </c>
      <c r="AQ28">
        <v>45.01</v>
      </c>
      <c r="AR28">
        <v>0</v>
      </c>
      <c r="AS28">
        <v>0</v>
      </c>
      <c r="AT28">
        <v>0</v>
      </c>
      <c r="AU28">
        <v>0</v>
      </c>
      <c r="AV28">
        <v>1</v>
      </c>
      <c r="AW28">
        <v>1</v>
      </c>
      <c r="AZ28">
        <v>1</v>
      </c>
      <c r="BA28">
        <v>37.31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0</v>
      </c>
      <c r="BJ28" t="s">
        <v>18</v>
      </c>
      <c r="BM28">
        <v>200002</v>
      </c>
      <c r="BN28">
        <v>0</v>
      </c>
      <c r="BO28" t="s">
        <v>15</v>
      </c>
      <c r="BP28">
        <v>1</v>
      </c>
      <c r="BQ28">
        <v>0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0</v>
      </c>
      <c r="CA28">
        <v>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59" si="38">(P28+Q28+S28)</f>
        <v>0</v>
      </c>
      <c r="CQ28">
        <f t="shared" ref="CQ28:CQ59" si="39">AC28*BC28</f>
        <v>0</v>
      </c>
      <c r="CR28">
        <f t="shared" ref="CR28:CR59" si="40">AD28*BB28</f>
        <v>0</v>
      </c>
      <c r="CS28">
        <f t="shared" ref="CS28:CS59" si="41">AE28*BS28</f>
        <v>0</v>
      </c>
      <c r="CT28">
        <f t="shared" ref="CT28:CT59" si="42">AF28*BA28</f>
        <v>24544.010400000003</v>
      </c>
      <c r="CU28">
        <f t="shared" ref="CU28:CU59" si="43">AG28</f>
        <v>0</v>
      </c>
      <c r="CV28">
        <f t="shared" ref="CV28:CV59" si="44">AH28</f>
        <v>45.01</v>
      </c>
      <c r="CW28">
        <f t="shared" ref="CW28:CW59" si="45">AI28</f>
        <v>0</v>
      </c>
      <c r="CX28">
        <f t="shared" ref="CX28:CX59" si="46">AJ28</f>
        <v>0</v>
      </c>
      <c r="CY28">
        <f>0</f>
        <v>0</v>
      </c>
      <c r="CZ28">
        <f>0</f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17</v>
      </c>
      <c r="DW28" t="s">
        <v>17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0</v>
      </c>
      <c r="EF28">
        <v>0</v>
      </c>
      <c r="EG28" t="s">
        <v>3</v>
      </c>
      <c r="EH28">
        <v>0</v>
      </c>
      <c r="EI28" t="s">
        <v>3</v>
      </c>
      <c r="EJ28">
        <v>0</v>
      </c>
      <c r="EK28">
        <v>200002</v>
      </c>
      <c r="EL28" t="s">
        <v>3</v>
      </c>
      <c r="EM28" t="s">
        <v>3</v>
      </c>
      <c r="EO28" t="s">
        <v>3</v>
      </c>
      <c r="EQ28">
        <v>0</v>
      </c>
      <c r="ER28">
        <v>657.84</v>
      </c>
      <c r="ES28">
        <v>0</v>
      </c>
      <c r="ET28">
        <v>0</v>
      </c>
      <c r="EU28">
        <v>0</v>
      </c>
      <c r="EV28">
        <v>657.84</v>
      </c>
      <c r="EW28">
        <v>45.01</v>
      </c>
      <c r="EX28">
        <v>0</v>
      </c>
      <c r="EY28">
        <v>0</v>
      </c>
      <c r="FQ28">
        <v>0</v>
      </c>
      <c r="FR28">
        <f t="shared" ref="FR28:FR59" si="47">ROUND(IF(BI28=3,GM28,0),2)</f>
        <v>0</v>
      </c>
      <c r="FS28">
        <v>0</v>
      </c>
      <c r="FX28">
        <v>0</v>
      </c>
      <c r="FY28">
        <v>0</v>
      </c>
      <c r="GA28" t="s">
        <v>3</v>
      </c>
      <c r="GD28">
        <v>1</v>
      </c>
      <c r="GF28">
        <v>520123878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59" si="48">ROUND(IF(AND(BH28=3,BI28=3,FS28&lt;&gt;0),P28,0),2)</f>
        <v>0</v>
      </c>
      <c r="GM28">
        <f t="shared" ref="GM28:GM59" si="49">ROUND(O28+X28+Y28,2)+GX28</f>
        <v>0</v>
      </c>
      <c r="GN28">
        <f t="shared" ref="GN28:GN59" si="50">IF(OR(BI28=0,BI28=1),GM28-GX28,0)</f>
        <v>0</v>
      </c>
      <c r="GO28">
        <f t="shared" ref="GO28:GO59" si="51">IF(BI28=2,GM28-GX28,0)</f>
        <v>0</v>
      </c>
      <c r="GP28">
        <f t="shared" ref="GP28:GP59" si="52">IF(BI28=4,GM28-GX28,0)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59" si="53">ROUND((GT28),2)</f>
        <v>0</v>
      </c>
      <c r="GW28">
        <v>1</v>
      </c>
      <c r="GX28">
        <f t="shared" ref="GX28:GX59" si="54">ROUND(HC28*I28,2)</f>
        <v>0</v>
      </c>
      <c r="HA28">
        <v>0</v>
      </c>
      <c r="HB28">
        <v>0</v>
      </c>
      <c r="HC28">
        <f t="shared" ref="HC28:HC59" si="55">GV28*GW28</f>
        <v>0</v>
      </c>
      <c r="HE28" t="s">
        <v>3</v>
      </c>
      <c r="HF28" t="s">
        <v>3</v>
      </c>
      <c r="HM28" t="s">
        <v>3</v>
      </c>
      <c r="HN28" t="s">
        <v>3</v>
      </c>
      <c r="HO28" t="s">
        <v>3</v>
      </c>
      <c r="HP28" t="s">
        <v>3</v>
      </c>
      <c r="HQ28" t="s">
        <v>3</v>
      </c>
      <c r="IK28">
        <v>0</v>
      </c>
    </row>
    <row r="29" spans="1:245" x14ac:dyDescent="0.2">
      <c r="A29">
        <v>17</v>
      </c>
      <c r="B29">
        <v>1</v>
      </c>
      <c r="C29">
        <f>ROW(SmtRes!A6)</f>
        <v>6</v>
      </c>
      <c r="D29">
        <f>ROW(EtalonRes!A6)</f>
        <v>6</v>
      </c>
      <c r="E29" t="s">
        <v>19</v>
      </c>
      <c r="F29" t="s">
        <v>20</v>
      </c>
      <c r="G29" t="s">
        <v>21</v>
      </c>
      <c r="H29" t="s">
        <v>17</v>
      </c>
      <c r="I29">
        <v>0</v>
      </c>
      <c r="J29">
        <v>0</v>
      </c>
      <c r="K29">
        <v>0</v>
      </c>
      <c r="O29">
        <f t="shared" si="21"/>
        <v>0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0</v>
      </c>
      <c r="T29">
        <f t="shared" si="26"/>
        <v>0</v>
      </c>
      <c r="U29">
        <f t="shared" si="27"/>
        <v>0</v>
      </c>
      <c r="V29">
        <f t="shared" si="28"/>
        <v>0</v>
      </c>
      <c r="W29">
        <f t="shared" si="29"/>
        <v>0</v>
      </c>
      <c r="X29">
        <f t="shared" si="30"/>
        <v>0</v>
      </c>
      <c r="Y29">
        <f t="shared" si="31"/>
        <v>0</v>
      </c>
      <c r="AA29">
        <v>78076343</v>
      </c>
      <c r="AB29">
        <f t="shared" si="32"/>
        <v>330.75</v>
      </c>
      <c r="AC29">
        <f t="shared" si="33"/>
        <v>0</v>
      </c>
      <c r="AD29">
        <f t="shared" si="33"/>
        <v>0</v>
      </c>
      <c r="AE29">
        <f t="shared" si="33"/>
        <v>0</v>
      </c>
      <c r="AF29">
        <f t="shared" si="33"/>
        <v>330.75</v>
      </c>
      <c r="AG29">
        <f t="shared" si="34"/>
        <v>0</v>
      </c>
      <c r="AH29">
        <f t="shared" si="35"/>
        <v>22.5</v>
      </c>
      <c r="AI29">
        <f t="shared" si="36"/>
        <v>0</v>
      </c>
      <c r="AJ29">
        <f t="shared" si="37"/>
        <v>0</v>
      </c>
      <c r="AK29">
        <v>330.75</v>
      </c>
      <c r="AL29">
        <v>0</v>
      </c>
      <c r="AM29">
        <v>0</v>
      </c>
      <c r="AN29">
        <v>0</v>
      </c>
      <c r="AO29">
        <v>330.75</v>
      </c>
      <c r="AP29">
        <v>0</v>
      </c>
      <c r="AQ29">
        <v>22.5</v>
      </c>
      <c r="AR29">
        <v>0</v>
      </c>
      <c r="AS29">
        <v>0</v>
      </c>
      <c r="AT29">
        <v>0</v>
      </c>
      <c r="AU29">
        <v>0</v>
      </c>
      <c r="AV29">
        <v>1</v>
      </c>
      <c r="AW29">
        <v>1</v>
      </c>
      <c r="AZ29">
        <v>1</v>
      </c>
      <c r="BA29">
        <v>37.31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0</v>
      </c>
      <c r="BJ29" t="s">
        <v>22</v>
      </c>
      <c r="BM29">
        <v>200002</v>
      </c>
      <c r="BN29">
        <v>0</v>
      </c>
      <c r="BO29" t="s">
        <v>20</v>
      </c>
      <c r="BP29">
        <v>1</v>
      </c>
      <c r="BQ29">
        <v>0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0</v>
      </c>
      <c r="CA29">
        <v>0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8"/>
        <v>0</v>
      </c>
      <c r="CQ29">
        <f t="shared" si="39"/>
        <v>0</v>
      </c>
      <c r="CR29">
        <f t="shared" si="40"/>
        <v>0</v>
      </c>
      <c r="CS29">
        <f t="shared" si="41"/>
        <v>0</v>
      </c>
      <c r="CT29">
        <f t="shared" si="42"/>
        <v>12340.282500000001</v>
      </c>
      <c r="CU29">
        <f t="shared" si="43"/>
        <v>0</v>
      </c>
      <c r="CV29">
        <f t="shared" si="44"/>
        <v>22.5</v>
      </c>
      <c r="CW29">
        <f t="shared" si="45"/>
        <v>0</v>
      </c>
      <c r="CX29">
        <f t="shared" si="46"/>
        <v>0</v>
      </c>
      <c r="CY29">
        <f>0</f>
        <v>0</v>
      </c>
      <c r="CZ29">
        <f>0</f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17</v>
      </c>
      <c r="DW29" t="s">
        <v>17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0</v>
      </c>
      <c r="EF29">
        <v>0</v>
      </c>
      <c r="EG29" t="s">
        <v>3</v>
      </c>
      <c r="EH29">
        <v>0</v>
      </c>
      <c r="EI29" t="s">
        <v>3</v>
      </c>
      <c r="EJ29">
        <v>0</v>
      </c>
      <c r="EK29">
        <v>200002</v>
      </c>
      <c r="EL29" t="s">
        <v>3</v>
      </c>
      <c r="EM29" t="s">
        <v>3</v>
      </c>
      <c r="EO29" t="s">
        <v>3</v>
      </c>
      <c r="EQ29">
        <v>0</v>
      </c>
      <c r="ER29">
        <v>330.75</v>
      </c>
      <c r="ES29">
        <v>0</v>
      </c>
      <c r="ET29">
        <v>0</v>
      </c>
      <c r="EU29">
        <v>0</v>
      </c>
      <c r="EV29">
        <v>330.75</v>
      </c>
      <c r="EW29">
        <v>22.5</v>
      </c>
      <c r="EX29">
        <v>0</v>
      </c>
      <c r="EY29">
        <v>0</v>
      </c>
      <c r="FQ29">
        <v>0</v>
      </c>
      <c r="FR29">
        <f t="shared" si="47"/>
        <v>0</v>
      </c>
      <c r="FS29">
        <v>0</v>
      </c>
      <c r="FX29">
        <v>0</v>
      </c>
      <c r="FY29">
        <v>0</v>
      </c>
      <c r="GA29" t="s">
        <v>3</v>
      </c>
      <c r="GD29">
        <v>1</v>
      </c>
      <c r="GF29">
        <v>178074025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8"/>
        <v>0</v>
      </c>
      <c r="GM29">
        <f t="shared" si="49"/>
        <v>0</v>
      </c>
      <c r="GN29">
        <f t="shared" si="50"/>
        <v>0</v>
      </c>
      <c r="GO29">
        <f t="shared" si="51"/>
        <v>0</v>
      </c>
      <c r="GP29">
        <f t="shared" si="52"/>
        <v>0</v>
      </c>
      <c r="GR29">
        <v>0</v>
      </c>
      <c r="GS29">
        <v>3</v>
      </c>
      <c r="GT29">
        <v>0</v>
      </c>
      <c r="GU29" t="s">
        <v>3</v>
      </c>
      <c r="GV29">
        <f t="shared" si="53"/>
        <v>0</v>
      </c>
      <c r="GW29">
        <v>1</v>
      </c>
      <c r="GX29">
        <f t="shared" si="54"/>
        <v>0</v>
      </c>
      <c r="HA29">
        <v>0</v>
      </c>
      <c r="HB29">
        <v>0</v>
      </c>
      <c r="HC29">
        <f t="shared" si="55"/>
        <v>0</v>
      </c>
      <c r="HE29" t="s">
        <v>3</v>
      </c>
      <c r="HF29" t="s">
        <v>3</v>
      </c>
      <c r="HM29" t="s">
        <v>3</v>
      </c>
      <c r="HN29" t="s">
        <v>3</v>
      </c>
      <c r="HO29" t="s">
        <v>3</v>
      </c>
      <c r="HP29" t="s">
        <v>3</v>
      </c>
      <c r="HQ29" t="s">
        <v>3</v>
      </c>
      <c r="IK29">
        <v>0</v>
      </c>
    </row>
    <row r="30" spans="1:245" x14ac:dyDescent="0.2">
      <c r="A30">
        <v>17</v>
      </c>
      <c r="B30">
        <v>1</v>
      </c>
      <c r="C30">
        <f>ROW(SmtRes!A9)</f>
        <v>9</v>
      </c>
      <c r="D30">
        <f>ROW(EtalonRes!A9)</f>
        <v>9</v>
      </c>
      <c r="E30" t="s">
        <v>23</v>
      </c>
      <c r="F30" t="s">
        <v>24</v>
      </c>
      <c r="G30" t="s">
        <v>25</v>
      </c>
      <c r="H30" t="s">
        <v>17</v>
      </c>
      <c r="I30">
        <v>0</v>
      </c>
      <c r="J30">
        <v>0</v>
      </c>
      <c r="K30">
        <v>0</v>
      </c>
      <c r="O30">
        <f t="shared" si="21"/>
        <v>0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0</v>
      </c>
      <c r="T30">
        <f t="shared" si="26"/>
        <v>0</v>
      </c>
      <c r="U30">
        <f t="shared" si="27"/>
        <v>0</v>
      </c>
      <c r="V30">
        <f t="shared" si="28"/>
        <v>0</v>
      </c>
      <c r="W30">
        <f t="shared" si="29"/>
        <v>0</v>
      </c>
      <c r="X30">
        <f t="shared" si="30"/>
        <v>0</v>
      </c>
      <c r="Y30">
        <f t="shared" si="31"/>
        <v>0</v>
      </c>
      <c r="AA30">
        <v>78076343</v>
      </c>
      <c r="AB30">
        <f t="shared" si="32"/>
        <v>66.150000000000006</v>
      </c>
      <c r="AC30">
        <f t="shared" si="33"/>
        <v>0</v>
      </c>
      <c r="AD30">
        <f t="shared" si="33"/>
        <v>0</v>
      </c>
      <c r="AE30">
        <f t="shared" si="33"/>
        <v>0</v>
      </c>
      <c r="AF30">
        <f t="shared" si="33"/>
        <v>66.150000000000006</v>
      </c>
      <c r="AG30">
        <f t="shared" si="34"/>
        <v>0</v>
      </c>
      <c r="AH30">
        <f t="shared" si="35"/>
        <v>4.5</v>
      </c>
      <c r="AI30">
        <f t="shared" si="36"/>
        <v>0</v>
      </c>
      <c r="AJ30">
        <f t="shared" si="37"/>
        <v>0</v>
      </c>
      <c r="AK30">
        <v>66.150000000000006</v>
      </c>
      <c r="AL30">
        <v>0</v>
      </c>
      <c r="AM30">
        <v>0</v>
      </c>
      <c r="AN30">
        <v>0</v>
      </c>
      <c r="AO30">
        <v>66.150000000000006</v>
      </c>
      <c r="AP30">
        <v>0</v>
      </c>
      <c r="AQ30">
        <v>4.5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1</v>
      </c>
      <c r="AZ30">
        <v>1</v>
      </c>
      <c r="BA30">
        <v>37.31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0</v>
      </c>
      <c r="BJ30" t="s">
        <v>26</v>
      </c>
      <c r="BM30">
        <v>200002</v>
      </c>
      <c r="BN30">
        <v>0</v>
      </c>
      <c r="BO30" t="s">
        <v>24</v>
      </c>
      <c r="BP30">
        <v>1</v>
      </c>
      <c r="BQ30">
        <v>0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0</v>
      </c>
      <c r="CA30">
        <v>0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8"/>
        <v>0</v>
      </c>
      <c r="CQ30">
        <f t="shared" si="39"/>
        <v>0</v>
      </c>
      <c r="CR30">
        <f t="shared" si="40"/>
        <v>0</v>
      </c>
      <c r="CS30">
        <f t="shared" si="41"/>
        <v>0</v>
      </c>
      <c r="CT30">
        <f t="shared" si="42"/>
        <v>2468.0565000000001</v>
      </c>
      <c r="CU30">
        <f t="shared" si="43"/>
        <v>0</v>
      </c>
      <c r="CV30">
        <f t="shared" si="44"/>
        <v>4.5</v>
      </c>
      <c r="CW30">
        <f t="shared" si="45"/>
        <v>0</v>
      </c>
      <c r="CX30">
        <f t="shared" si="46"/>
        <v>0</v>
      </c>
      <c r="CY30">
        <f>0</f>
        <v>0</v>
      </c>
      <c r="CZ30">
        <f>0</f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17</v>
      </c>
      <c r="DW30" t="s">
        <v>17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0</v>
      </c>
      <c r="EF30">
        <v>0</v>
      </c>
      <c r="EG30" t="s">
        <v>3</v>
      </c>
      <c r="EH30">
        <v>0</v>
      </c>
      <c r="EI30" t="s">
        <v>3</v>
      </c>
      <c r="EJ30">
        <v>0</v>
      </c>
      <c r="EK30">
        <v>200002</v>
      </c>
      <c r="EL30" t="s">
        <v>3</v>
      </c>
      <c r="EM30" t="s">
        <v>3</v>
      </c>
      <c r="EO30" t="s">
        <v>3</v>
      </c>
      <c r="EQ30">
        <v>0</v>
      </c>
      <c r="ER30">
        <v>66.150000000000006</v>
      </c>
      <c r="ES30">
        <v>0</v>
      </c>
      <c r="ET30">
        <v>0</v>
      </c>
      <c r="EU30">
        <v>0</v>
      </c>
      <c r="EV30">
        <v>66.150000000000006</v>
      </c>
      <c r="EW30">
        <v>4.5</v>
      </c>
      <c r="EX30">
        <v>0</v>
      </c>
      <c r="EY30">
        <v>0</v>
      </c>
      <c r="FQ30">
        <v>0</v>
      </c>
      <c r="FR30">
        <f t="shared" si="47"/>
        <v>0</v>
      </c>
      <c r="FS30">
        <v>0</v>
      </c>
      <c r="FX30">
        <v>0</v>
      </c>
      <c r="FY30">
        <v>0</v>
      </c>
      <c r="GA30" t="s">
        <v>3</v>
      </c>
      <c r="GD30">
        <v>1</v>
      </c>
      <c r="GF30">
        <v>-501435025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8"/>
        <v>0</v>
      </c>
      <c r="GM30">
        <f t="shared" si="49"/>
        <v>0</v>
      </c>
      <c r="GN30">
        <f t="shared" si="50"/>
        <v>0</v>
      </c>
      <c r="GO30">
        <f t="shared" si="51"/>
        <v>0</v>
      </c>
      <c r="GP30">
        <f t="shared" si="52"/>
        <v>0</v>
      </c>
      <c r="GR30">
        <v>0</v>
      </c>
      <c r="GS30">
        <v>3</v>
      </c>
      <c r="GT30">
        <v>0</v>
      </c>
      <c r="GU30" t="s">
        <v>3</v>
      </c>
      <c r="GV30">
        <f t="shared" si="53"/>
        <v>0</v>
      </c>
      <c r="GW30">
        <v>1</v>
      </c>
      <c r="GX30">
        <f t="shared" si="54"/>
        <v>0</v>
      </c>
      <c r="HA30">
        <v>0</v>
      </c>
      <c r="HB30">
        <v>0</v>
      </c>
      <c r="HC30">
        <f t="shared" si="55"/>
        <v>0</v>
      </c>
      <c r="HE30" t="s">
        <v>3</v>
      </c>
      <c r="HF30" t="s">
        <v>3</v>
      </c>
      <c r="HM30" t="s">
        <v>3</v>
      </c>
      <c r="HN30" t="s">
        <v>3</v>
      </c>
      <c r="HO30" t="s">
        <v>3</v>
      </c>
      <c r="HP30" t="s">
        <v>3</v>
      </c>
      <c r="HQ30" t="s">
        <v>3</v>
      </c>
      <c r="IK30">
        <v>0</v>
      </c>
    </row>
    <row r="31" spans="1:245" x14ac:dyDescent="0.2">
      <c r="A31">
        <v>17</v>
      </c>
      <c r="B31">
        <v>1</v>
      </c>
      <c r="C31">
        <f>ROW(SmtRes!A12)</f>
        <v>12</v>
      </c>
      <c r="D31">
        <f>ROW(EtalonRes!A12)</f>
        <v>12</v>
      </c>
      <c r="E31" t="s">
        <v>27</v>
      </c>
      <c r="F31" t="s">
        <v>28</v>
      </c>
      <c r="G31" t="s">
        <v>29</v>
      </c>
      <c r="H31" t="s">
        <v>17</v>
      </c>
      <c r="I31">
        <v>0</v>
      </c>
      <c r="J31">
        <v>0</v>
      </c>
      <c r="K31">
        <v>0</v>
      </c>
      <c r="O31">
        <f t="shared" si="21"/>
        <v>0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0</v>
      </c>
      <c r="W31">
        <f t="shared" si="29"/>
        <v>0</v>
      </c>
      <c r="X31">
        <f t="shared" si="30"/>
        <v>0</v>
      </c>
      <c r="Y31">
        <f t="shared" si="31"/>
        <v>0</v>
      </c>
      <c r="AA31">
        <v>78076343</v>
      </c>
      <c r="AB31">
        <f t="shared" si="32"/>
        <v>1323.57</v>
      </c>
      <c r="AC31">
        <f t="shared" si="33"/>
        <v>0</v>
      </c>
      <c r="AD31">
        <f t="shared" si="33"/>
        <v>0</v>
      </c>
      <c r="AE31">
        <f t="shared" si="33"/>
        <v>0</v>
      </c>
      <c r="AF31">
        <f t="shared" si="33"/>
        <v>1323.57</v>
      </c>
      <c r="AG31">
        <f t="shared" si="34"/>
        <v>0</v>
      </c>
      <c r="AH31">
        <f t="shared" si="35"/>
        <v>90.04</v>
      </c>
      <c r="AI31">
        <f t="shared" si="36"/>
        <v>0</v>
      </c>
      <c r="AJ31">
        <f t="shared" si="37"/>
        <v>0</v>
      </c>
      <c r="AK31">
        <v>1323.57</v>
      </c>
      <c r="AL31">
        <v>0</v>
      </c>
      <c r="AM31">
        <v>0</v>
      </c>
      <c r="AN31">
        <v>0</v>
      </c>
      <c r="AO31">
        <v>1323.57</v>
      </c>
      <c r="AP31">
        <v>0</v>
      </c>
      <c r="AQ31">
        <v>90.04</v>
      </c>
      <c r="AR31">
        <v>0</v>
      </c>
      <c r="AS31">
        <v>0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37.31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0</v>
      </c>
      <c r="BJ31" t="s">
        <v>30</v>
      </c>
      <c r="BM31">
        <v>200002</v>
      </c>
      <c r="BN31">
        <v>0</v>
      </c>
      <c r="BO31" t="s">
        <v>28</v>
      </c>
      <c r="BP31">
        <v>1</v>
      </c>
      <c r="BQ31">
        <v>0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8"/>
        <v>0</v>
      </c>
      <c r="CQ31">
        <f t="shared" si="39"/>
        <v>0</v>
      </c>
      <c r="CR31">
        <f t="shared" si="40"/>
        <v>0</v>
      </c>
      <c r="CS31">
        <f t="shared" si="41"/>
        <v>0</v>
      </c>
      <c r="CT31">
        <f t="shared" si="42"/>
        <v>49382.396699999998</v>
      </c>
      <c r="CU31">
        <f t="shared" si="43"/>
        <v>0</v>
      </c>
      <c r="CV31">
        <f t="shared" si="44"/>
        <v>90.04</v>
      </c>
      <c r="CW31">
        <f t="shared" si="45"/>
        <v>0</v>
      </c>
      <c r="CX31">
        <f t="shared" si="46"/>
        <v>0</v>
      </c>
      <c r="CY31">
        <f>0</f>
        <v>0</v>
      </c>
      <c r="CZ31">
        <f>0</f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17</v>
      </c>
      <c r="DW31" t="s">
        <v>17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0</v>
      </c>
      <c r="EF31">
        <v>0</v>
      </c>
      <c r="EG31" t="s">
        <v>3</v>
      </c>
      <c r="EH31">
        <v>0</v>
      </c>
      <c r="EI31" t="s">
        <v>3</v>
      </c>
      <c r="EJ31">
        <v>0</v>
      </c>
      <c r="EK31">
        <v>200002</v>
      </c>
      <c r="EL31" t="s">
        <v>3</v>
      </c>
      <c r="EM31" t="s">
        <v>3</v>
      </c>
      <c r="EO31" t="s">
        <v>3</v>
      </c>
      <c r="EQ31">
        <v>0</v>
      </c>
      <c r="ER31">
        <v>1323.57</v>
      </c>
      <c r="ES31">
        <v>0</v>
      </c>
      <c r="ET31">
        <v>0</v>
      </c>
      <c r="EU31">
        <v>0</v>
      </c>
      <c r="EV31">
        <v>1323.57</v>
      </c>
      <c r="EW31">
        <v>90.04</v>
      </c>
      <c r="EX31">
        <v>0</v>
      </c>
      <c r="EY31">
        <v>0</v>
      </c>
      <c r="FQ31">
        <v>0</v>
      </c>
      <c r="FR31">
        <f t="shared" si="47"/>
        <v>0</v>
      </c>
      <c r="FS31">
        <v>0</v>
      </c>
      <c r="FX31">
        <v>0</v>
      </c>
      <c r="FY31">
        <v>0</v>
      </c>
      <c r="GA31" t="s">
        <v>3</v>
      </c>
      <c r="GD31">
        <v>1</v>
      </c>
      <c r="GF31">
        <v>-175398294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8"/>
        <v>0</v>
      </c>
      <c r="GM31">
        <f t="shared" si="49"/>
        <v>0</v>
      </c>
      <c r="GN31">
        <f t="shared" si="50"/>
        <v>0</v>
      </c>
      <c r="GO31">
        <f t="shared" si="51"/>
        <v>0</v>
      </c>
      <c r="GP31">
        <f t="shared" si="52"/>
        <v>0</v>
      </c>
      <c r="GR31">
        <v>0</v>
      </c>
      <c r="GS31">
        <v>3</v>
      </c>
      <c r="GT31">
        <v>0</v>
      </c>
      <c r="GU31" t="s">
        <v>3</v>
      </c>
      <c r="GV31">
        <f t="shared" si="53"/>
        <v>0</v>
      </c>
      <c r="GW31">
        <v>1</v>
      </c>
      <c r="GX31">
        <f t="shared" si="54"/>
        <v>0</v>
      </c>
      <c r="HA31">
        <v>0</v>
      </c>
      <c r="HB31">
        <v>0</v>
      </c>
      <c r="HC31">
        <f t="shared" si="55"/>
        <v>0</v>
      </c>
      <c r="HE31" t="s">
        <v>3</v>
      </c>
      <c r="HF31" t="s">
        <v>3</v>
      </c>
      <c r="HM31" t="s">
        <v>3</v>
      </c>
      <c r="HN31" t="s">
        <v>3</v>
      </c>
      <c r="HO31" t="s">
        <v>3</v>
      </c>
      <c r="HP31" t="s">
        <v>3</v>
      </c>
      <c r="HQ31" t="s">
        <v>3</v>
      </c>
      <c r="IK31">
        <v>0</v>
      </c>
    </row>
    <row r="32" spans="1:245" x14ac:dyDescent="0.2">
      <c r="A32">
        <v>17</v>
      </c>
      <c r="B32">
        <v>1</v>
      </c>
      <c r="C32">
        <f>ROW(SmtRes!A18)</f>
        <v>18</v>
      </c>
      <c r="D32">
        <f>ROW(EtalonRes!A18)</f>
        <v>18</v>
      </c>
      <c r="E32" t="s">
        <v>31</v>
      </c>
      <c r="F32" t="s">
        <v>32</v>
      </c>
      <c r="G32" t="s">
        <v>33</v>
      </c>
      <c r="H32" t="s">
        <v>34</v>
      </c>
      <c r="I32">
        <v>0</v>
      </c>
      <c r="J32">
        <v>0</v>
      </c>
      <c r="K32">
        <v>0</v>
      </c>
      <c r="O32">
        <f t="shared" si="21"/>
        <v>0</v>
      </c>
      <c r="P32">
        <f t="shared" si="22"/>
        <v>0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</v>
      </c>
      <c r="X32">
        <f t="shared" si="30"/>
        <v>0</v>
      </c>
      <c r="Y32">
        <f t="shared" si="31"/>
        <v>0</v>
      </c>
      <c r="AA32">
        <v>78076343</v>
      </c>
      <c r="AB32">
        <f t="shared" si="32"/>
        <v>110.32</v>
      </c>
      <c r="AC32">
        <f>ROUND(((ES32*0)),2)</f>
        <v>0</v>
      </c>
      <c r="AD32">
        <f t="shared" ref="AD32:AD49" si="56">ROUND((((ET32)-(EU32))+AE32),2)</f>
        <v>0.34</v>
      </c>
      <c r="AE32">
        <f t="shared" ref="AE32:AE63" si="57">ROUND((EU32),2)</f>
        <v>0</v>
      </c>
      <c r="AF32">
        <f t="shared" ref="AF32:AF63" si="58">ROUND((EV32),2)</f>
        <v>109.98</v>
      </c>
      <c r="AG32">
        <f t="shared" si="34"/>
        <v>0</v>
      </c>
      <c r="AH32">
        <f t="shared" si="35"/>
        <v>11.7</v>
      </c>
      <c r="AI32">
        <f t="shared" si="36"/>
        <v>0</v>
      </c>
      <c r="AJ32">
        <f t="shared" si="37"/>
        <v>0</v>
      </c>
      <c r="AK32">
        <v>123.1</v>
      </c>
      <c r="AL32">
        <v>12.78</v>
      </c>
      <c r="AM32">
        <v>0.34</v>
      </c>
      <c r="AN32">
        <v>0</v>
      </c>
      <c r="AO32">
        <v>109.98</v>
      </c>
      <c r="AP32">
        <v>0</v>
      </c>
      <c r="AQ32">
        <v>11.7</v>
      </c>
      <c r="AR32">
        <v>0</v>
      </c>
      <c r="AS32">
        <v>0</v>
      </c>
      <c r="AT32">
        <v>80</v>
      </c>
      <c r="AU32">
        <v>60</v>
      </c>
      <c r="AV32">
        <v>1</v>
      </c>
      <c r="AW32">
        <v>1</v>
      </c>
      <c r="AZ32">
        <v>1</v>
      </c>
      <c r="BA32">
        <v>37.31</v>
      </c>
      <c r="BB32">
        <v>5.88</v>
      </c>
      <c r="BC32">
        <v>19.93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35</v>
      </c>
      <c r="BM32">
        <v>110011</v>
      </c>
      <c r="BN32">
        <v>0</v>
      </c>
      <c r="BO32" t="s">
        <v>32</v>
      </c>
      <c r="BP32">
        <v>1</v>
      </c>
      <c r="BQ32">
        <v>3</v>
      </c>
      <c r="BR32">
        <v>0</v>
      </c>
      <c r="BS32">
        <v>37.31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60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8"/>
        <v>0</v>
      </c>
      <c r="CQ32">
        <f t="shared" si="39"/>
        <v>0</v>
      </c>
      <c r="CR32">
        <f t="shared" si="40"/>
        <v>1.9992000000000001</v>
      </c>
      <c r="CS32">
        <f t="shared" si="41"/>
        <v>0</v>
      </c>
      <c r="CT32">
        <f t="shared" si="42"/>
        <v>4103.3538000000008</v>
      </c>
      <c r="CU32">
        <f t="shared" si="43"/>
        <v>0</v>
      </c>
      <c r="CV32">
        <f t="shared" si="44"/>
        <v>11.7</v>
      </c>
      <c r="CW32">
        <f t="shared" si="45"/>
        <v>0</v>
      </c>
      <c r="CX32">
        <f t="shared" si="46"/>
        <v>0</v>
      </c>
      <c r="CY32">
        <f t="shared" ref="CY32:CY49" si="59">(((S32+R32)*AT32)/100)</f>
        <v>0</v>
      </c>
      <c r="CZ32">
        <f t="shared" ref="CZ32:CZ49" si="60">(((S32+R32)*AU32)/100)</f>
        <v>0</v>
      </c>
      <c r="DC32" t="s">
        <v>3</v>
      </c>
      <c r="DD32" t="s">
        <v>36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34</v>
      </c>
      <c r="DW32" t="s">
        <v>34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68514386</v>
      </c>
      <c r="EF32">
        <v>3</v>
      </c>
      <c r="EG32" t="s">
        <v>37</v>
      </c>
      <c r="EH32">
        <v>0</v>
      </c>
      <c r="EI32" t="s">
        <v>3</v>
      </c>
      <c r="EJ32">
        <v>2</v>
      </c>
      <c r="EK32">
        <v>110011</v>
      </c>
      <c r="EL32" t="s">
        <v>38</v>
      </c>
      <c r="EM32" t="s">
        <v>39</v>
      </c>
      <c r="EO32" t="s">
        <v>3</v>
      </c>
      <c r="EQ32">
        <v>0</v>
      </c>
      <c r="ER32">
        <v>123.1</v>
      </c>
      <c r="ES32">
        <v>12.78</v>
      </c>
      <c r="ET32">
        <v>0.34</v>
      </c>
      <c r="EU32">
        <v>0</v>
      </c>
      <c r="EV32">
        <v>109.98</v>
      </c>
      <c r="EW32">
        <v>11.7</v>
      </c>
      <c r="EX32">
        <v>0</v>
      </c>
      <c r="EY32">
        <v>0</v>
      </c>
      <c r="FQ32">
        <v>0</v>
      </c>
      <c r="FR32">
        <f t="shared" si="47"/>
        <v>0</v>
      </c>
      <c r="FS32">
        <v>0</v>
      </c>
      <c r="FX32">
        <v>80</v>
      </c>
      <c r="FY32">
        <v>60</v>
      </c>
      <c r="GA32" t="s">
        <v>3</v>
      </c>
      <c r="GD32">
        <v>1</v>
      </c>
      <c r="GF32">
        <v>-201325665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8"/>
        <v>0</v>
      </c>
      <c r="GM32">
        <f t="shared" si="49"/>
        <v>0</v>
      </c>
      <c r="GN32">
        <f t="shared" si="50"/>
        <v>0</v>
      </c>
      <c r="GO32">
        <f t="shared" si="51"/>
        <v>0</v>
      </c>
      <c r="GP32">
        <f t="shared" si="52"/>
        <v>0</v>
      </c>
      <c r="GR32">
        <v>0</v>
      </c>
      <c r="GS32">
        <v>3</v>
      </c>
      <c r="GT32">
        <v>0</v>
      </c>
      <c r="GU32" t="s">
        <v>3</v>
      </c>
      <c r="GV32">
        <f t="shared" si="53"/>
        <v>0</v>
      </c>
      <c r="GW32">
        <v>1</v>
      </c>
      <c r="GX32">
        <f t="shared" si="54"/>
        <v>0</v>
      </c>
      <c r="HA32">
        <v>0</v>
      </c>
      <c r="HB32">
        <v>0</v>
      </c>
      <c r="HC32">
        <f t="shared" si="55"/>
        <v>0</v>
      </c>
      <c r="HE32" t="s">
        <v>3</v>
      </c>
      <c r="HF32" t="s">
        <v>3</v>
      </c>
      <c r="HM32" t="s">
        <v>3</v>
      </c>
      <c r="HN32" t="s">
        <v>3</v>
      </c>
      <c r="HO32" t="s">
        <v>3</v>
      </c>
      <c r="HP32" t="s">
        <v>3</v>
      </c>
      <c r="HQ32" t="s">
        <v>3</v>
      </c>
      <c r="IK32">
        <v>0</v>
      </c>
    </row>
    <row r="33" spans="1:245" x14ac:dyDescent="0.2">
      <c r="A33">
        <v>17</v>
      </c>
      <c r="B33">
        <v>1</v>
      </c>
      <c r="E33" t="s">
        <v>40</v>
      </c>
      <c r="F33" t="s">
        <v>3</v>
      </c>
      <c r="G33" t="s">
        <v>41</v>
      </c>
      <c r="H33" t="s">
        <v>42</v>
      </c>
      <c r="I33">
        <v>0</v>
      </c>
      <c r="J33">
        <v>0</v>
      </c>
      <c r="K33">
        <v>0</v>
      </c>
      <c r="O33">
        <f t="shared" si="21"/>
        <v>0</v>
      </c>
      <c r="P33">
        <f t="shared" si="22"/>
        <v>0</v>
      </c>
      <c r="Q33">
        <f t="shared" si="23"/>
        <v>0</v>
      </c>
      <c r="R33">
        <f t="shared" si="24"/>
        <v>0</v>
      </c>
      <c r="S33">
        <f t="shared" si="25"/>
        <v>0</v>
      </c>
      <c r="T33">
        <f t="shared" si="26"/>
        <v>0</v>
      </c>
      <c r="U33">
        <f t="shared" si="27"/>
        <v>0</v>
      </c>
      <c r="V33">
        <f t="shared" si="28"/>
        <v>0</v>
      </c>
      <c r="W33">
        <f t="shared" si="29"/>
        <v>0</v>
      </c>
      <c r="X33">
        <f t="shared" si="30"/>
        <v>0</v>
      </c>
      <c r="Y33">
        <f t="shared" si="31"/>
        <v>0</v>
      </c>
      <c r="AA33">
        <v>78076343</v>
      </c>
      <c r="AB33">
        <f t="shared" si="32"/>
        <v>8400</v>
      </c>
      <c r="AC33">
        <f>ROUND((ES33),2)</f>
        <v>8400</v>
      </c>
      <c r="AD33">
        <f t="shared" si="56"/>
        <v>0</v>
      </c>
      <c r="AE33">
        <f t="shared" si="57"/>
        <v>0</v>
      </c>
      <c r="AF33">
        <f t="shared" si="58"/>
        <v>0</v>
      </c>
      <c r="AG33">
        <f t="shared" si="34"/>
        <v>0</v>
      </c>
      <c r="AH33">
        <f t="shared" si="35"/>
        <v>0</v>
      </c>
      <c r="AI33">
        <f t="shared" si="36"/>
        <v>0</v>
      </c>
      <c r="AJ33">
        <f t="shared" si="37"/>
        <v>0</v>
      </c>
      <c r="AK33">
        <v>8400</v>
      </c>
      <c r="AL33">
        <v>8400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1</v>
      </c>
      <c r="BJ33" t="s">
        <v>3</v>
      </c>
      <c r="BM33">
        <v>1100</v>
      </c>
      <c r="BN33">
        <v>0</v>
      </c>
      <c r="BO33" t="s">
        <v>3</v>
      </c>
      <c r="BP33">
        <v>0</v>
      </c>
      <c r="BQ33">
        <v>8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8"/>
        <v>0</v>
      </c>
      <c r="CQ33">
        <f t="shared" si="39"/>
        <v>8400</v>
      </c>
      <c r="CR33">
        <f t="shared" si="40"/>
        <v>0</v>
      </c>
      <c r="CS33">
        <f t="shared" si="41"/>
        <v>0</v>
      </c>
      <c r="CT33">
        <f t="shared" si="42"/>
        <v>0</v>
      </c>
      <c r="CU33">
        <f t="shared" si="43"/>
        <v>0</v>
      </c>
      <c r="CV33">
        <f t="shared" si="44"/>
        <v>0</v>
      </c>
      <c r="CW33">
        <f t="shared" si="45"/>
        <v>0</v>
      </c>
      <c r="CX33">
        <f t="shared" si="46"/>
        <v>0</v>
      </c>
      <c r="CY33">
        <f t="shared" si="59"/>
        <v>0</v>
      </c>
      <c r="CZ33">
        <f t="shared" si="60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42</v>
      </c>
      <c r="DW33" t="s">
        <v>42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68514636</v>
      </c>
      <c r="EF33">
        <v>8</v>
      </c>
      <c r="EG33" t="s">
        <v>43</v>
      </c>
      <c r="EH33">
        <v>0</v>
      </c>
      <c r="EI33" t="s">
        <v>3</v>
      </c>
      <c r="EJ33">
        <v>1</v>
      </c>
      <c r="EK33">
        <v>1100</v>
      </c>
      <c r="EL33" t="s">
        <v>44</v>
      </c>
      <c r="EM33" t="s">
        <v>45</v>
      </c>
      <c r="EO33" t="s">
        <v>3</v>
      </c>
      <c r="EQ33">
        <v>0</v>
      </c>
      <c r="ER33">
        <v>8400</v>
      </c>
      <c r="ES33">
        <v>8400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5</v>
      </c>
      <c r="FC33">
        <v>0</v>
      </c>
      <c r="FD33">
        <v>18</v>
      </c>
      <c r="FF33">
        <v>8400</v>
      </c>
      <c r="FQ33">
        <v>0</v>
      </c>
      <c r="FR33">
        <f t="shared" si="47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1476421308</v>
      </c>
      <c r="GG33">
        <v>2</v>
      </c>
      <c r="GH33">
        <v>3</v>
      </c>
      <c r="GI33">
        <v>-2</v>
      </c>
      <c r="GJ33">
        <v>0</v>
      </c>
      <c r="GK33">
        <v>0</v>
      </c>
      <c r="GL33">
        <f t="shared" si="48"/>
        <v>0</v>
      </c>
      <c r="GM33">
        <f t="shared" si="49"/>
        <v>0</v>
      </c>
      <c r="GN33">
        <f t="shared" si="50"/>
        <v>0</v>
      </c>
      <c r="GO33">
        <f t="shared" si="51"/>
        <v>0</v>
      </c>
      <c r="GP33">
        <f t="shared" si="52"/>
        <v>0</v>
      </c>
      <c r="GR33">
        <v>1</v>
      </c>
      <c r="GS33">
        <v>1</v>
      </c>
      <c r="GT33">
        <v>0</v>
      </c>
      <c r="GU33" t="s">
        <v>3</v>
      </c>
      <c r="GV33">
        <f t="shared" si="53"/>
        <v>0</v>
      </c>
      <c r="GW33">
        <v>1</v>
      </c>
      <c r="GX33">
        <f t="shared" si="54"/>
        <v>0</v>
      </c>
      <c r="HA33">
        <v>0</v>
      </c>
      <c r="HB33">
        <v>0</v>
      </c>
      <c r="HC33">
        <f t="shared" si="55"/>
        <v>0</v>
      </c>
      <c r="HE33" t="s">
        <v>3</v>
      </c>
      <c r="HF33" t="s">
        <v>3</v>
      </c>
      <c r="HM33" t="s">
        <v>3</v>
      </c>
      <c r="HN33" t="s">
        <v>3</v>
      </c>
      <c r="HO33" t="s">
        <v>3</v>
      </c>
      <c r="HP33" t="s">
        <v>3</v>
      </c>
      <c r="HQ33" t="s">
        <v>3</v>
      </c>
      <c r="IK33">
        <v>0</v>
      </c>
    </row>
    <row r="34" spans="1:245" x14ac:dyDescent="0.2">
      <c r="A34">
        <v>17</v>
      </c>
      <c r="B34">
        <v>1</v>
      </c>
      <c r="C34">
        <f>ROW(SmtRes!A25)</f>
        <v>25</v>
      </c>
      <c r="D34">
        <f>ROW(EtalonRes!A25)</f>
        <v>25</v>
      </c>
      <c r="E34" t="s">
        <v>46</v>
      </c>
      <c r="F34" t="s">
        <v>47</v>
      </c>
      <c r="G34" t="s">
        <v>48</v>
      </c>
      <c r="H34" t="s">
        <v>34</v>
      </c>
      <c r="I34">
        <v>0</v>
      </c>
      <c r="J34">
        <v>0</v>
      </c>
      <c r="K34">
        <v>0</v>
      </c>
      <c r="O34">
        <f t="shared" si="21"/>
        <v>0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78076343</v>
      </c>
      <c r="AB34">
        <f t="shared" si="32"/>
        <v>56.13</v>
      </c>
      <c r="AC34">
        <f>ROUND(((ES34*0)),2)</f>
        <v>0</v>
      </c>
      <c r="AD34">
        <f t="shared" si="56"/>
        <v>0.37</v>
      </c>
      <c r="AE34">
        <f t="shared" si="57"/>
        <v>0</v>
      </c>
      <c r="AF34">
        <f t="shared" si="58"/>
        <v>55.76</v>
      </c>
      <c r="AG34">
        <f t="shared" si="34"/>
        <v>0</v>
      </c>
      <c r="AH34">
        <f t="shared" si="35"/>
        <v>5.76</v>
      </c>
      <c r="AI34">
        <f t="shared" si="36"/>
        <v>0</v>
      </c>
      <c r="AJ34">
        <f t="shared" si="37"/>
        <v>0</v>
      </c>
      <c r="AK34">
        <v>63.38</v>
      </c>
      <c r="AL34">
        <v>7.25</v>
      </c>
      <c r="AM34">
        <v>0.37</v>
      </c>
      <c r="AN34">
        <v>0</v>
      </c>
      <c r="AO34">
        <v>55.76</v>
      </c>
      <c r="AP34">
        <v>0</v>
      </c>
      <c r="AQ34">
        <v>5.76</v>
      </c>
      <c r="AR34">
        <v>0</v>
      </c>
      <c r="AS34">
        <v>0</v>
      </c>
      <c r="AT34">
        <v>80</v>
      </c>
      <c r="AU34">
        <v>60</v>
      </c>
      <c r="AV34">
        <v>1</v>
      </c>
      <c r="AW34">
        <v>1</v>
      </c>
      <c r="AZ34">
        <v>1</v>
      </c>
      <c r="BA34">
        <v>37.31</v>
      </c>
      <c r="BB34">
        <v>5.76</v>
      </c>
      <c r="BC34">
        <v>18.14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49</v>
      </c>
      <c r="BM34">
        <v>110011</v>
      </c>
      <c r="BN34">
        <v>0</v>
      </c>
      <c r="BO34" t="s">
        <v>47</v>
      </c>
      <c r="BP34">
        <v>1</v>
      </c>
      <c r="BQ34">
        <v>3</v>
      </c>
      <c r="BR34">
        <v>0</v>
      </c>
      <c r="BS34">
        <v>37.31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80</v>
      </c>
      <c r="CA34">
        <v>60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8"/>
        <v>0</v>
      </c>
      <c r="CQ34">
        <f t="shared" si="39"/>
        <v>0</v>
      </c>
      <c r="CR34">
        <f t="shared" si="40"/>
        <v>2.1311999999999998</v>
      </c>
      <c r="CS34">
        <f t="shared" si="41"/>
        <v>0</v>
      </c>
      <c r="CT34">
        <f t="shared" si="42"/>
        <v>2080.4056</v>
      </c>
      <c r="CU34">
        <f t="shared" si="43"/>
        <v>0</v>
      </c>
      <c r="CV34">
        <f t="shared" si="44"/>
        <v>5.76</v>
      </c>
      <c r="CW34">
        <f t="shared" si="45"/>
        <v>0</v>
      </c>
      <c r="CX34">
        <f t="shared" si="46"/>
        <v>0</v>
      </c>
      <c r="CY34">
        <f t="shared" si="59"/>
        <v>0</v>
      </c>
      <c r="CZ34">
        <f t="shared" si="60"/>
        <v>0</v>
      </c>
      <c r="DC34" t="s">
        <v>3</v>
      </c>
      <c r="DD34" t="s">
        <v>36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34</v>
      </c>
      <c r="DW34" t="s">
        <v>34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68514386</v>
      </c>
      <c r="EF34">
        <v>3</v>
      </c>
      <c r="EG34" t="s">
        <v>37</v>
      </c>
      <c r="EH34">
        <v>0</v>
      </c>
      <c r="EI34" t="s">
        <v>3</v>
      </c>
      <c r="EJ34">
        <v>2</v>
      </c>
      <c r="EK34">
        <v>110011</v>
      </c>
      <c r="EL34" t="s">
        <v>38</v>
      </c>
      <c r="EM34" t="s">
        <v>39</v>
      </c>
      <c r="EO34" t="s">
        <v>3</v>
      </c>
      <c r="EQ34">
        <v>0</v>
      </c>
      <c r="ER34">
        <v>63.38</v>
      </c>
      <c r="ES34">
        <v>7.25</v>
      </c>
      <c r="ET34">
        <v>0.37</v>
      </c>
      <c r="EU34">
        <v>0</v>
      </c>
      <c r="EV34">
        <v>55.76</v>
      </c>
      <c r="EW34">
        <v>5.76</v>
      </c>
      <c r="EX34">
        <v>0</v>
      </c>
      <c r="EY34">
        <v>0</v>
      </c>
      <c r="FQ34">
        <v>0</v>
      </c>
      <c r="FR34">
        <f t="shared" si="47"/>
        <v>0</v>
      </c>
      <c r="FS34">
        <v>0</v>
      </c>
      <c r="FX34">
        <v>80</v>
      </c>
      <c r="FY34">
        <v>60</v>
      </c>
      <c r="GA34" t="s">
        <v>3</v>
      </c>
      <c r="GD34">
        <v>1</v>
      </c>
      <c r="GF34">
        <v>912443884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8"/>
        <v>0</v>
      </c>
      <c r="GM34">
        <f t="shared" si="49"/>
        <v>0</v>
      </c>
      <c r="GN34">
        <f t="shared" si="50"/>
        <v>0</v>
      </c>
      <c r="GO34">
        <f t="shared" si="51"/>
        <v>0</v>
      </c>
      <c r="GP34">
        <f t="shared" si="52"/>
        <v>0</v>
      </c>
      <c r="GR34">
        <v>0</v>
      </c>
      <c r="GS34">
        <v>3</v>
      </c>
      <c r="GT34">
        <v>0</v>
      </c>
      <c r="GU34" t="s">
        <v>3</v>
      </c>
      <c r="GV34">
        <f t="shared" si="53"/>
        <v>0</v>
      </c>
      <c r="GW34">
        <v>1</v>
      </c>
      <c r="GX34">
        <f t="shared" si="54"/>
        <v>0</v>
      </c>
      <c r="HA34">
        <v>0</v>
      </c>
      <c r="HB34">
        <v>0</v>
      </c>
      <c r="HC34">
        <f t="shared" si="55"/>
        <v>0</v>
      </c>
      <c r="HE34" t="s">
        <v>3</v>
      </c>
      <c r="HF34" t="s">
        <v>3</v>
      </c>
      <c r="HM34" t="s">
        <v>3</v>
      </c>
      <c r="HN34" t="s">
        <v>3</v>
      </c>
      <c r="HO34" t="s">
        <v>3</v>
      </c>
      <c r="HP34" t="s">
        <v>3</v>
      </c>
      <c r="HQ34" t="s">
        <v>3</v>
      </c>
      <c r="IK34">
        <v>0</v>
      </c>
    </row>
    <row r="35" spans="1:245" x14ac:dyDescent="0.2">
      <c r="A35">
        <v>17</v>
      </c>
      <c r="B35">
        <v>1</v>
      </c>
      <c r="E35" t="s">
        <v>50</v>
      </c>
      <c r="F35" t="s">
        <v>3</v>
      </c>
      <c r="G35" t="s">
        <v>51</v>
      </c>
      <c r="H35" t="s">
        <v>42</v>
      </c>
      <c r="I35">
        <v>0</v>
      </c>
      <c r="J35">
        <v>0</v>
      </c>
      <c r="K35">
        <v>0</v>
      </c>
      <c r="O35">
        <f t="shared" si="21"/>
        <v>0</v>
      </c>
      <c r="P35">
        <f t="shared" si="22"/>
        <v>0</v>
      </c>
      <c r="Q35">
        <f t="shared" si="23"/>
        <v>0</v>
      </c>
      <c r="R35">
        <f t="shared" si="24"/>
        <v>0</v>
      </c>
      <c r="S35">
        <f t="shared" si="25"/>
        <v>0</v>
      </c>
      <c r="T35">
        <f t="shared" si="26"/>
        <v>0</v>
      </c>
      <c r="U35">
        <f t="shared" si="27"/>
        <v>0</v>
      </c>
      <c r="V35">
        <f t="shared" si="28"/>
        <v>0</v>
      </c>
      <c r="W35">
        <f t="shared" si="29"/>
        <v>0</v>
      </c>
      <c r="X35">
        <f t="shared" si="30"/>
        <v>0</v>
      </c>
      <c r="Y35">
        <f t="shared" si="31"/>
        <v>0</v>
      </c>
      <c r="AA35">
        <v>78076343</v>
      </c>
      <c r="AB35">
        <f t="shared" si="32"/>
        <v>10760</v>
      </c>
      <c r="AC35">
        <f>ROUND((ES35),2)</f>
        <v>10760</v>
      </c>
      <c r="AD35">
        <f t="shared" si="56"/>
        <v>0</v>
      </c>
      <c r="AE35">
        <f t="shared" si="57"/>
        <v>0</v>
      </c>
      <c r="AF35">
        <f t="shared" si="58"/>
        <v>0</v>
      </c>
      <c r="AG35">
        <f t="shared" si="34"/>
        <v>0</v>
      </c>
      <c r="AH35">
        <f t="shared" si="35"/>
        <v>0</v>
      </c>
      <c r="AI35">
        <f t="shared" si="36"/>
        <v>0</v>
      </c>
      <c r="AJ35">
        <f t="shared" si="37"/>
        <v>0</v>
      </c>
      <c r="AK35">
        <v>10760</v>
      </c>
      <c r="AL35">
        <v>10760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3</v>
      </c>
      <c r="BM35">
        <v>1100</v>
      </c>
      <c r="BN35">
        <v>0</v>
      </c>
      <c r="BO35" t="s">
        <v>3</v>
      </c>
      <c r="BP35">
        <v>0</v>
      </c>
      <c r="BQ35">
        <v>8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8"/>
        <v>0</v>
      </c>
      <c r="CQ35">
        <f t="shared" si="39"/>
        <v>10760</v>
      </c>
      <c r="CR35">
        <f t="shared" si="40"/>
        <v>0</v>
      </c>
      <c r="CS35">
        <f t="shared" si="41"/>
        <v>0</v>
      </c>
      <c r="CT35">
        <f t="shared" si="42"/>
        <v>0</v>
      </c>
      <c r="CU35">
        <f t="shared" si="43"/>
        <v>0</v>
      </c>
      <c r="CV35">
        <f t="shared" si="44"/>
        <v>0</v>
      </c>
      <c r="CW35">
        <f t="shared" si="45"/>
        <v>0</v>
      </c>
      <c r="CX35">
        <f t="shared" si="46"/>
        <v>0</v>
      </c>
      <c r="CY35">
        <f t="shared" si="59"/>
        <v>0</v>
      </c>
      <c r="CZ35">
        <f t="shared" si="60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42</v>
      </c>
      <c r="DW35" t="s">
        <v>42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68514636</v>
      </c>
      <c r="EF35">
        <v>8</v>
      </c>
      <c r="EG35" t="s">
        <v>43</v>
      </c>
      <c r="EH35">
        <v>0</v>
      </c>
      <c r="EI35" t="s">
        <v>3</v>
      </c>
      <c r="EJ35">
        <v>1</v>
      </c>
      <c r="EK35">
        <v>1100</v>
      </c>
      <c r="EL35" t="s">
        <v>44</v>
      </c>
      <c r="EM35" t="s">
        <v>45</v>
      </c>
      <c r="EO35" t="s">
        <v>3</v>
      </c>
      <c r="EQ35">
        <v>0</v>
      </c>
      <c r="ER35">
        <v>10760</v>
      </c>
      <c r="ES35">
        <v>10760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5</v>
      </c>
      <c r="FC35">
        <v>0</v>
      </c>
      <c r="FD35">
        <v>18</v>
      </c>
      <c r="FF35">
        <v>10760</v>
      </c>
      <c r="FQ35">
        <v>0</v>
      </c>
      <c r="FR35">
        <f t="shared" si="47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-2118020617</v>
      </c>
      <c r="GG35">
        <v>2</v>
      </c>
      <c r="GH35">
        <v>3</v>
      </c>
      <c r="GI35">
        <v>-2</v>
      </c>
      <c r="GJ35">
        <v>0</v>
      </c>
      <c r="GK35">
        <v>0</v>
      </c>
      <c r="GL35">
        <f t="shared" si="48"/>
        <v>0</v>
      </c>
      <c r="GM35">
        <f t="shared" si="49"/>
        <v>0</v>
      </c>
      <c r="GN35">
        <f t="shared" si="50"/>
        <v>0</v>
      </c>
      <c r="GO35">
        <f t="shared" si="51"/>
        <v>0</v>
      </c>
      <c r="GP35">
        <f t="shared" si="52"/>
        <v>0</v>
      </c>
      <c r="GR35">
        <v>1</v>
      </c>
      <c r="GS35">
        <v>1</v>
      </c>
      <c r="GT35">
        <v>0</v>
      </c>
      <c r="GU35" t="s">
        <v>3</v>
      </c>
      <c r="GV35">
        <f t="shared" si="53"/>
        <v>0</v>
      </c>
      <c r="GW35">
        <v>1</v>
      </c>
      <c r="GX35">
        <f t="shared" si="54"/>
        <v>0</v>
      </c>
      <c r="HA35">
        <v>0</v>
      </c>
      <c r="HB35">
        <v>0</v>
      </c>
      <c r="HC35">
        <f t="shared" si="55"/>
        <v>0</v>
      </c>
      <c r="HE35" t="s">
        <v>3</v>
      </c>
      <c r="HF35" t="s">
        <v>3</v>
      </c>
      <c r="HM35" t="s">
        <v>3</v>
      </c>
      <c r="HN35" t="s">
        <v>3</v>
      </c>
      <c r="HO35" t="s">
        <v>3</v>
      </c>
      <c r="HP35" t="s">
        <v>3</v>
      </c>
      <c r="HQ35" t="s">
        <v>3</v>
      </c>
      <c r="IK35">
        <v>0</v>
      </c>
    </row>
    <row r="36" spans="1:245" x14ac:dyDescent="0.2">
      <c r="A36">
        <v>17</v>
      </c>
      <c r="B36">
        <v>1</v>
      </c>
      <c r="E36" t="s">
        <v>52</v>
      </c>
      <c r="F36" t="s">
        <v>3</v>
      </c>
      <c r="G36" t="s">
        <v>53</v>
      </c>
      <c r="H36" t="s">
        <v>42</v>
      </c>
      <c r="I36">
        <v>0</v>
      </c>
      <c r="J36">
        <v>0</v>
      </c>
      <c r="K36">
        <v>0</v>
      </c>
      <c r="O36">
        <f t="shared" si="21"/>
        <v>0</v>
      </c>
      <c r="P36">
        <f t="shared" si="22"/>
        <v>0</v>
      </c>
      <c r="Q36">
        <f t="shared" si="23"/>
        <v>0</v>
      </c>
      <c r="R36">
        <f t="shared" si="24"/>
        <v>0</v>
      </c>
      <c r="S36">
        <f t="shared" si="25"/>
        <v>0</v>
      </c>
      <c r="T36">
        <f t="shared" si="26"/>
        <v>0</v>
      </c>
      <c r="U36">
        <f t="shared" si="27"/>
        <v>0</v>
      </c>
      <c r="V36">
        <f t="shared" si="28"/>
        <v>0</v>
      </c>
      <c r="W36">
        <f t="shared" si="29"/>
        <v>0</v>
      </c>
      <c r="X36">
        <f t="shared" si="30"/>
        <v>0</v>
      </c>
      <c r="Y36">
        <f t="shared" si="31"/>
        <v>0</v>
      </c>
      <c r="AA36">
        <v>78076343</v>
      </c>
      <c r="AB36">
        <f t="shared" si="32"/>
        <v>6200</v>
      </c>
      <c r="AC36">
        <f>ROUND((ES36),2)</f>
        <v>6200</v>
      </c>
      <c r="AD36">
        <f t="shared" si="56"/>
        <v>0</v>
      </c>
      <c r="AE36">
        <f t="shared" si="57"/>
        <v>0</v>
      </c>
      <c r="AF36">
        <f t="shared" si="58"/>
        <v>0</v>
      </c>
      <c r="AG36">
        <f t="shared" si="34"/>
        <v>0</v>
      </c>
      <c r="AH36">
        <f t="shared" si="35"/>
        <v>0</v>
      </c>
      <c r="AI36">
        <f t="shared" si="36"/>
        <v>0</v>
      </c>
      <c r="AJ36">
        <f t="shared" si="37"/>
        <v>0</v>
      </c>
      <c r="AK36">
        <v>6200</v>
      </c>
      <c r="AL36">
        <v>6200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3</v>
      </c>
      <c r="BM36">
        <v>1100</v>
      </c>
      <c r="BN36">
        <v>0</v>
      </c>
      <c r="BO36" t="s">
        <v>3</v>
      </c>
      <c r="BP36">
        <v>0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8"/>
        <v>0</v>
      </c>
      <c r="CQ36">
        <f t="shared" si="39"/>
        <v>6200</v>
      </c>
      <c r="CR36">
        <f t="shared" si="40"/>
        <v>0</v>
      </c>
      <c r="CS36">
        <f t="shared" si="41"/>
        <v>0</v>
      </c>
      <c r="CT36">
        <f t="shared" si="42"/>
        <v>0</v>
      </c>
      <c r="CU36">
        <f t="shared" si="43"/>
        <v>0</v>
      </c>
      <c r="CV36">
        <f t="shared" si="44"/>
        <v>0</v>
      </c>
      <c r="CW36">
        <f t="shared" si="45"/>
        <v>0</v>
      </c>
      <c r="CX36">
        <f t="shared" si="46"/>
        <v>0</v>
      </c>
      <c r="CY36">
        <f t="shared" si="59"/>
        <v>0</v>
      </c>
      <c r="CZ36">
        <f t="shared" si="60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42</v>
      </c>
      <c r="DW36" t="s">
        <v>42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68514636</v>
      </c>
      <c r="EF36">
        <v>8</v>
      </c>
      <c r="EG36" t="s">
        <v>43</v>
      </c>
      <c r="EH36">
        <v>0</v>
      </c>
      <c r="EI36" t="s">
        <v>3</v>
      </c>
      <c r="EJ36">
        <v>1</v>
      </c>
      <c r="EK36">
        <v>1100</v>
      </c>
      <c r="EL36" t="s">
        <v>44</v>
      </c>
      <c r="EM36" t="s">
        <v>45</v>
      </c>
      <c r="EO36" t="s">
        <v>3</v>
      </c>
      <c r="EQ36">
        <v>0</v>
      </c>
      <c r="ER36">
        <v>6200</v>
      </c>
      <c r="ES36">
        <v>6200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5</v>
      </c>
      <c r="FC36">
        <v>0</v>
      </c>
      <c r="FD36">
        <v>18</v>
      </c>
      <c r="FF36">
        <v>6200</v>
      </c>
      <c r="FQ36">
        <v>0</v>
      </c>
      <c r="FR36">
        <f t="shared" si="47"/>
        <v>0</v>
      </c>
      <c r="FS36">
        <v>0</v>
      </c>
      <c r="FX36">
        <v>0</v>
      </c>
      <c r="FY36">
        <v>0</v>
      </c>
      <c r="GA36" t="s">
        <v>3</v>
      </c>
      <c r="GD36">
        <v>1</v>
      </c>
      <c r="GF36">
        <v>-600270195</v>
      </c>
      <c r="GG36">
        <v>2</v>
      </c>
      <c r="GH36">
        <v>3</v>
      </c>
      <c r="GI36">
        <v>-2</v>
      </c>
      <c r="GJ36">
        <v>0</v>
      </c>
      <c r="GK36">
        <v>0</v>
      </c>
      <c r="GL36">
        <f t="shared" si="48"/>
        <v>0</v>
      </c>
      <c r="GM36">
        <f t="shared" si="49"/>
        <v>0</v>
      </c>
      <c r="GN36">
        <f t="shared" si="50"/>
        <v>0</v>
      </c>
      <c r="GO36">
        <f t="shared" si="51"/>
        <v>0</v>
      </c>
      <c r="GP36">
        <f t="shared" si="52"/>
        <v>0</v>
      </c>
      <c r="GR36">
        <v>1</v>
      </c>
      <c r="GS36">
        <v>1</v>
      </c>
      <c r="GT36">
        <v>0</v>
      </c>
      <c r="GU36" t="s">
        <v>3</v>
      </c>
      <c r="GV36">
        <f t="shared" si="53"/>
        <v>0</v>
      </c>
      <c r="GW36">
        <v>1</v>
      </c>
      <c r="GX36">
        <f t="shared" si="54"/>
        <v>0</v>
      </c>
      <c r="HA36">
        <v>0</v>
      </c>
      <c r="HB36">
        <v>0</v>
      </c>
      <c r="HC36">
        <f t="shared" si="55"/>
        <v>0</v>
      </c>
      <c r="HE36" t="s">
        <v>3</v>
      </c>
      <c r="HF36" t="s">
        <v>3</v>
      </c>
      <c r="HM36" t="s">
        <v>3</v>
      </c>
      <c r="HN36" t="s">
        <v>3</v>
      </c>
      <c r="HO36" t="s">
        <v>3</v>
      </c>
      <c r="HP36" t="s">
        <v>3</v>
      </c>
      <c r="HQ36" t="s">
        <v>3</v>
      </c>
      <c r="IK36">
        <v>0</v>
      </c>
    </row>
    <row r="37" spans="1:245" x14ac:dyDescent="0.2">
      <c r="A37">
        <v>17</v>
      </c>
      <c r="B37">
        <v>1</v>
      </c>
      <c r="C37">
        <f>ROW(SmtRes!A32)</f>
        <v>32</v>
      </c>
      <c r="D37">
        <f>ROW(EtalonRes!A32)</f>
        <v>32</v>
      </c>
      <c r="E37" t="s">
        <v>54</v>
      </c>
      <c r="F37" t="s">
        <v>55</v>
      </c>
      <c r="G37" t="s">
        <v>56</v>
      </c>
      <c r="H37" t="s">
        <v>34</v>
      </c>
      <c r="I37">
        <v>0</v>
      </c>
      <c r="J37">
        <v>0</v>
      </c>
      <c r="K37">
        <v>0</v>
      </c>
      <c r="O37">
        <f t="shared" si="21"/>
        <v>0</v>
      </c>
      <c r="P37">
        <f t="shared" si="22"/>
        <v>0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78076343</v>
      </c>
      <c r="AB37">
        <f t="shared" si="32"/>
        <v>15.44</v>
      </c>
      <c r="AC37">
        <f>ROUND(((ES37*0)),2)</f>
        <v>0</v>
      </c>
      <c r="AD37">
        <f t="shared" si="56"/>
        <v>0.34</v>
      </c>
      <c r="AE37">
        <f t="shared" si="57"/>
        <v>0</v>
      </c>
      <c r="AF37">
        <f t="shared" si="58"/>
        <v>15.1</v>
      </c>
      <c r="AG37">
        <f t="shared" si="34"/>
        <v>0</v>
      </c>
      <c r="AH37">
        <f t="shared" si="35"/>
        <v>1.68</v>
      </c>
      <c r="AI37">
        <f t="shared" si="36"/>
        <v>0</v>
      </c>
      <c r="AJ37">
        <f t="shared" si="37"/>
        <v>0</v>
      </c>
      <c r="AK37">
        <v>18.22</v>
      </c>
      <c r="AL37">
        <v>2.78</v>
      </c>
      <c r="AM37">
        <v>0.34</v>
      </c>
      <c r="AN37">
        <v>0</v>
      </c>
      <c r="AO37">
        <v>15.1</v>
      </c>
      <c r="AP37">
        <v>0</v>
      </c>
      <c r="AQ37">
        <v>1.68</v>
      </c>
      <c r="AR37">
        <v>0</v>
      </c>
      <c r="AS37">
        <v>0</v>
      </c>
      <c r="AT37">
        <v>80</v>
      </c>
      <c r="AU37">
        <v>60</v>
      </c>
      <c r="AV37">
        <v>1</v>
      </c>
      <c r="AW37">
        <v>1</v>
      </c>
      <c r="AZ37">
        <v>1</v>
      </c>
      <c r="BA37">
        <v>37.31</v>
      </c>
      <c r="BB37">
        <v>5.88</v>
      </c>
      <c r="BC37">
        <v>15.27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2</v>
      </c>
      <c r="BJ37" t="s">
        <v>57</v>
      </c>
      <c r="BM37">
        <v>110011</v>
      </c>
      <c r="BN37">
        <v>0</v>
      </c>
      <c r="BO37" t="s">
        <v>55</v>
      </c>
      <c r="BP37">
        <v>1</v>
      </c>
      <c r="BQ37">
        <v>3</v>
      </c>
      <c r="BR37">
        <v>0</v>
      </c>
      <c r="BS37">
        <v>37.31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80</v>
      </c>
      <c r="CA37">
        <v>60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8"/>
        <v>0</v>
      </c>
      <c r="CQ37">
        <f t="shared" si="39"/>
        <v>0</v>
      </c>
      <c r="CR37">
        <f t="shared" si="40"/>
        <v>1.9992000000000001</v>
      </c>
      <c r="CS37">
        <f t="shared" si="41"/>
        <v>0</v>
      </c>
      <c r="CT37">
        <f t="shared" si="42"/>
        <v>563.38099999999997</v>
      </c>
      <c r="CU37">
        <f t="shared" si="43"/>
        <v>0</v>
      </c>
      <c r="CV37">
        <f t="shared" si="44"/>
        <v>1.68</v>
      </c>
      <c r="CW37">
        <f t="shared" si="45"/>
        <v>0</v>
      </c>
      <c r="CX37">
        <f t="shared" si="46"/>
        <v>0</v>
      </c>
      <c r="CY37">
        <f t="shared" si="59"/>
        <v>0</v>
      </c>
      <c r="CZ37">
        <f t="shared" si="60"/>
        <v>0</v>
      </c>
      <c r="DC37" t="s">
        <v>3</v>
      </c>
      <c r="DD37" t="s">
        <v>36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34</v>
      </c>
      <c r="DW37" t="s">
        <v>34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68514386</v>
      </c>
      <c r="EF37">
        <v>3</v>
      </c>
      <c r="EG37" t="s">
        <v>37</v>
      </c>
      <c r="EH37">
        <v>0</v>
      </c>
      <c r="EI37" t="s">
        <v>3</v>
      </c>
      <c r="EJ37">
        <v>2</v>
      </c>
      <c r="EK37">
        <v>110011</v>
      </c>
      <c r="EL37" t="s">
        <v>38</v>
      </c>
      <c r="EM37" t="s">
        <v>39</v>
      </c>
      <c r="EO37" t="s">
        <v>3</v>
      </c>
      <c r="EQ37">
        <v>0</v>
      </c>
      <c r="ER37">
        <v>18.22</v>
      </c>
      <c r="ES37">
        <v>2.78</v>
      </c>
      <c r="ET37">
        <v>0.34</v>
      </c>
      <c r="EU37">
        <v>0</v>
      </c>
      <c r="EV37">
        <v>15.1</v>
      </c>
      <c r="EW37">
        <v>1.68</v>
      </c>
      <c r="EX37">
        <v>0</v>
      </c>
      <c r="EY37">
        <v>0</v>
      </c>
      <c r="FQ37">
        <v>0</v>
      </c>
      <c r="FR37">
        <f t="shared" si="47"/>
        <v>0</v>
      </c>
      <c r="FS37">
        <v>0</v>
      </c>
      <c r="FX37">
        <v>80</v>
      </c>
      <c r="FY37">
        <v>60</v>
      </c>
      <c r="GA37" t="s">
        <v>3</v>
      </c>
      <c r="GD37">
        <v>1</v>
      </c>
      <c r="GF37">
        <v>1017424873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8"/>
        <v>0</v>
      </c>
      <c r="GM37">
        <f t="shared" si="49"/>
        <v>0</v>
      </c>
      <c r="GN37">
        <f t="shared" si="50"/>
        <v>0</v>
      </c>
      <c r="GO37">
        <f t="shared" si="51"/>
        <v>0</v>
      </c>
      <c r="GP37">
        <f t="shared" si="52"/>
        <v>0</v>
      </c>
      <c r="GR37">
        <v>0</v>
      </c>
      <c r="GS37">
        <v>3</v>
      </c>
      <c r="GT37">
        <v>0</v>
      </c>
      <c r="GU37" t="s">
        <v>3</v>
      </c>
      <c r="GV37">
        <f t="shared" si="53"/>
        <v>0</v>
      </c>
      <c r="GW37">
        <v>1</v>
      </c>
      <c r="GX37">
        <f t="shared" si="54"/>
        <v>0</v>
      </c>
      <c r="HA37">
        <v>0</v>
      </c>
      <c r="HB37">
        <v>0</v>
      </c>
      <c r="HC37">
        <f t="shared" si="55"/>
        <v>0</v>
      </c>
      <c r="HE37" t="s">
        <v>3</v>
      </c>
      <c r="HF37" t="s">
        <v>3</v>
      </c>
      <c r="HM37" t="s">
        <v>3</v>
      </c>
      <c r="HN37" t="s">
        <v>3</v>
      </c>
      <c r="HO37" t="s">
        <v>3</v>
      </c>
      <c r="HP37" t="s">
        <v>3</v>
      </c>
      <c r="HQ37" t="s">
        <v>3</v>
      </c>
      <c r="IK37">
        <v>0</v>
      </c>
    </row>
    <row r="38" spans="1:245" x14ac:dyDescent="0.2">
      <c r="A38">
        <v>17</v>
      </c>
      <c r="B38">
        <v>1</v>
      </c>
      <c r="E38" t="s">
        <v>58</v>
      </c>
      <c r="F38" t="s">
        <v>3</v>
      </c>
      <c r="G38" t="s">
        <v>59</v>
      </c>
      <c r="H38" t="s">
        <v>42</v>
      </c>
      <c r="I38">
        <v>0</v>
      </c>
      <c r="J38">
        <v>0</v>
      </c>
      <c r="K38">
        <v>0</v>
      </c>
      <c r="O38">
        <f t="shared" si="21"/>
        <v>0</v>
      </c>
      <c r="P38">
        <f t="shared" si="22"/>
        <v>0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78076343</v>
      </c>
      <c r="AB38">
        <f t="shared" si="32"/>
        <v>690</v>
      </c>
      <c r="AC38">
        <f>ROUND((ES38),2)</f>
        <v>690</v>
      </c>
      <c r="AD38">
        <f t="shared" si="56"/>
        <v>0</v>
      </c>
      <c r="AE38">
        <f t="shared" si="57"/>
        <v>0</v>
      </c>
      <c r="AF38">
        <f t="shared" si="58"/>
        <v>0</v>
      </c>
      <c r="AG38">
        <f t="shared" si="34"/>
        <v>0</v>
      </c>
      <c r="AH38">
        <f t="shared" si="35"/>
        <v>0</v>
      </c>
      <c r="AI38">
        <f t="shared" si="36"/>
        <v>0</v>
      </c>
      <c r="AJ38">
        <f t="shared" si="37"/>
        <v>0</v>
      </c>
      <c r="AK38">
        <v>690</v>
      </c>
      <c r="AL38">
        <v>690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3</v>
      </c>
      <c r="BM38">
        <v>1100</v>
      </c>
      <c r="BN38">
        <v>0</v>
      </c>
      <c r="BO38" t="s">
        <v>3</v>
      </c>
      <c r="BP38">
        <v>0</v>
      </c>
      <c r="BQ38">
        <v>8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0</v>
      </c>
      <c r="CA38">
        <v>0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8"/>
        <v>0</v>
      </c>
      <c r="CQ38">
        <f t="shared" si="39"/>
        <v>690</v>
      </c>
      <c r="CR38">
        <f t="shared" si="40"/>
        <v>0</v>
      </c>
      <c r="CS38">
        <f t="shared" si="41"/>
        <v>0</v>
      </c>
      <c r="CT38">
        <f t="shared" si="42"/>
        <v>0</v>
      </c>
      <c r="CU38">
        <f t="shared" si="43"/>
        <v>0</v>
      </c>
      <c r="CV38">
        <f t="shared" si="44"/>
        <v>0</v>
      </c>
      <c r="CW38">
        <f t="shared" si="45"/>
        <v>0</v>
      </c>
      <c r="CX38">
        <f t="shared" si="46"/>
        <v>0</v>
      </c>
      <c r="CY38">
        <f t="shared" si="59"/>
        <v>0</v>
      </c>
      <c r="CZ38">
        <f t="shared" si="60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42</v>
      </c>
      <c r="DW38" t="s">
        <v>42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68514636</v>
      </c>
      <c r="EF38">
        <v>8</v>
      </c>
      <c r="EG38" t="s">
        <v>43</v>
      </c>
      <c r="EH38">
        <v>0</v>
      </c>
      <c r="EI38" t="s">
        <v>3</v>
      </c>
      <c r="EJ38">
        <v>1</v>
      </c>
      <c r="EK38">
        <v>1100</v>
      </c>
      <c r="EL38" t="s">
        <v>44</v>
      </c>
      <c r="EM38" t="s">
        <v>45</v>
      </c>
      <c r="EO38" t="s">
        <v>3</v>
      </c>
      <c r="EQ38">
        <v>0</v>
      </c>
      <c r="ER38">
        <v>690</v>
      </c>
      <c r="ES38">
        <v>690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5</v>
      </c>
      <c r="FC38">
        <v>0</v>
      </c>
      <c r="FD38">
        <v>18</v>
      </c>
      <c r="FF38">
        <v>690</v>
      </c>
      <c r="FQ38">
        <v>0</v>
      </c>
      <c r="FR38">
        <f t="shared" si="47"/>
        <v>0</v>
      </c>
      <c r="FS38">
        <v>0</v>
      </c>
      <c r="FX38">
        <v>0</v>
      </c>
      <c r="FY38">
        <v>0</v>
      </c>
      <c r="GA38" t="s">
        <v>3</v>
      </c>
      <c r="GD38">
        <v>1</v>
      </c>
      <c r="GF38">
        <v>1700400699</v>
      </c>
      <c r="GG38">
        <v>2</v>
      </c>
      <c r="GH38">
        <v>3</v>
      </c>
      <c r="GI38">
        <v>-2</v>
      </c>
      <c r="GJ38">
        <v>0</v>
      </c>
      <c r="GK38">
        <v>0</v>
      </c>
      <c r="GL38">
        <f t="shared" si="48"/>
        <v>0</v>
      </c>
      <c r="GM38">
        <f t="shared" si="49"/>
        <v>0</v>
      </c>
      <c r="GN38">
        <f t="shared" si="50"/>
        <v>0</v>
      </c>
      <c r="GO38">
        <f t="shared" si="51"/>
        <v>0</v>
      </c>
      <c r="GP38">
        <f t="shared" si="52"/>
        <v>0</v>
      </c>
      <c r="GR38">
        <v>1</v>
      </c>
      <c r="GS38">
        <v>1</v>
      </c>
      <c r="GT38">
        <v>0</v>
      </c>
      <c r="GU38" t="s">
        <v>3</v>
      </c>
      <c r="GV38">
        <f t="shared" si="53"/>
        <v>0</v>
      </c>
      <c r="GW38">
        <v>1</v>
      </c>
      <c r="GX38">
        <f t="shared" si="54"/>
        <v>0</v>
      </c>
      <c r="HA38">
        <v>0</v>
      </c>
      <c r="HB38">
        <v>0</v>
      </c>
      <c r="HC38">
        <f t="shared" si="55"/>
        <v>0</v>
      </c>
      <c r="HE38" t="s">
        <v>3</v>
      </c>
      <c r="HF38" t="s">
        <v>3</v>
      </c>
      <c r="HM38" t="s">
        <v>3</v>
      </c>
      <c r="HN38" t="s">
        <v>3</v>
      </c>
      <c r="HO38" t="s">
        <v>3</v>
      </c>
      <c r="HP38" t="s">
        <v>3</v>
      </c>
      <c r="HQ38" t="s">
        <v>3</v>
      </c>
      <c r="IK38">
        <v>0</v>
      </c>
    </row>
    <row r="39" spans="1:245" x14ac:dyDescent="0.2">
      <c r="A39">
        <v>17</v>
      </c>
      <c r="B39">
        <v>1</v>
      </c>
      <c r="C39">
        <f>ROW(SmtRes!A38)</f>
        <v>38</v>
      </c>
      <c r="D39">
        <f>ROW(EtalonRes!A38)</f>
        <v>38</v>
      </c>
      <c r="E39" t="s">
        <v>60</v>
      </c>
      <c r="F39" t="s">
        <v>61</v>
      </c>
      <c r="G39" t="s">
        <v>62</v>
      </c>
      <c r="H39" t="s">
        <v>34</v>
      </c>
      <c r="I39">
        <v>0</v>
      </c>
      <c r="J39">
        <v>0</v>
      </c>
      <c r="K39">
        <v>0</v>
      </c>
      <c r="O39">
        <f t="shared" si="21"/>
        <v>0</v>
      </c>
      <c r="P39">
        <f t="shared" si="22"/>
        <v>0</v>
      </c>
      <c r="Q39">
        <f t="shared" si="23"/>
        <v>0</v>
      </c>
      <c r="R39">
        <f t="shared" si="24"/>
        <v>0</v>
      </c>
      <c r="S39">
        <f t="shared" si="25"/>
        <v>0</v>
      </c>
      <c r="T39">
        <f t="shared" si="26"/>
        <v>0</v>
      </c>
      <c r="U39">
        <f t="shared" si="27"/>
        <v>0</v>
      </c>
      <c r="V39">
        <f t="shared" si="28"/>
        <v>0</v>
      </c>
      <c r="W39">
        <f t="shared" si="29"/>
        <v>0</v>
      </c>
      <c r="X39">
        <f t="shared" si="30"/>
        <v>0</v>
      </c>
      <c r="Y39">
        <f t="shared" si="31"/>
        <v>0</v>
      </c>
      <c r="AA39">
        <v>78076343</v>
      </c>
      <c r="AB39">
        <f t="shared" si="32"/>
        <v>19.37</v>
      </c>
      <c r="AC39">
        <f>ROUND(((ES39*0)),2)</f>
        <v>0</v>
      </c>
      <c r="AD39">
        <f t="shared" si="56"/>
        <v>9.2100000000000009</v>
      </c>
      <c r="AE39">
        <f t="shared" si="57"/>
        <v>0.48</v>
      </c>
      <c r="AF39">
        <f t="shared" si="58"/>
        <v>10.16</v>
      </c>
      <c r="AG39">
        <f t="shared" si="34"/>
        <v>0</v>
      </c>
      <c r="AH39">
        <f t="shared" si="35"/>
        <v>1.1299999999999999</v>
      </c>
      <c r="AI39">
        <f t="shared" si="36"/>
        <v>0.04</v>
      </c>
      <c r="AJ39">
        <f t="shared" si="37"/>
        <v>0</v>
      </c>
      <c r="AK39">
        <v>20.14</v>
      </c>
      <c r="AL39">
        <v>0.77</v>
      </c>
      <c r="AM39">
        <v>9.2100000000000009</v>
      </c>
      <c r="AN39">
        <v>0.48</v>
      </c>
      <c r="AO39">
        <v>10.16</v>
      </c>
      <c r="AP39">
        <v>0</v>
      </c>
      <c r="AQ39">
        <v>1.1299999999999999</v>
      </c>
      <c r="AR39">
        <v>0.04</v>
      </c>
      <c r="AS39">
        <v>0</v>
      </c>
      <c r="AT39">
        <v>95</v>
      </c>
      <c r="AU39">
        <v>65</v>
      </c>
      <c r="AV39">
        <v>1</v>
      </c>
      <c r="AW39">
        <v>1</v>
      </c>
      <c r="AZ39">
        <v>1</v>
      </c>
      <c r="BA39">
        <v>37.31</v>
      </c>
      <c r="BB39">
        <v>12.63</v>
      </c>
      <c r="BC39">
        <v>32.32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2</v>
      </c>
      <c r="BJ39" t="s">
        <v>63</v>
      </c>
      <c r="BM39">
        <v>108001</v>
      </c>
      <c r="BN39">
        <v>0</v>
      </c>
      <c r="BO39" t="s">
        <v>61</v>
      </c>
      <c r="BP39">
        <v>1</v>
      </c>
      <c r="BQ39">
        <v>3</v>
      </c>
      <c r="BR39">
        <v>0</v>
      </c>
      <c r="BS39">
        <v>37.31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95</v>
      </c>
      <c r="CA39">
        <v>65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8"/>
        <v>0</v>
      </c>
      <c r="CQ39">
        <f t="shared" si="39"/>
        <v>0</v>
      </c>
      <c r="CR39">
        <f t="shared" si="40"/>
        <v>116.32230000000001</v>
      </c>
      <c r="CS39">
        <f t="shared" si="41"/>
        <v>17.908799999999999</v>
      </c>
      <c r="CT39">
        <f t="shared" si="42"/>
        <v>379.06960000000004</v>
      </c>
      <c r="CU39">
        <f t="shared" si="43"/>
        <v>0</v>
      </c>
      <c r="CV39">
        <f t="shared" si="44"/>
        <v>1.1299999999999999</v>
      </c>
      <c r="CW39">
        <f t="shared" si="45"/>
        <v>0.04</v>
      </c>
      <c r="CX39">
        <f t="shared" si="46"/>
        <v>0</v>
      </c>
      <c r="CY39">
        <f t="shared" si="59"/>
        <v>0</v>
      </c>
      <c r="CZ39">
        <f t="shared" si="60"/>
        <v>0</v>
      </c>
      <c r="DC39" t="s">
        <v>3</v>
      </c>
      <c r="DD39" t="s">
        <v>36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34</v>
      </c>
      <c r="DW39" t="s">
        <v>34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68514339</v>
      </c>
      <c r="EF39">
        <v>3</v>
      </c>
      <c r="EG39" t="s">
        <v>37</v>
      </c>
      <c r="EH39">
        <v>0</v>
      </c>
      <c r="EI39" t="s">
        <v>3</v>
      </c>
      <c r="EJ39">
        <v>2</v>
      </c>
      <c r="EK39">
        <v>108001</v>
      </c>
      <c r="EL39" t="s">
        <v>64</v>
      </c>
      <c r="EM39" t="s">
        <v>65</v>
      </c>
      <c r="EO39" t="s">
        <v>3</v>
      </c>
      <c r="EQ39">
        <v>0</v>
      </c>
      <c r="ER39">
        <v>20.14</v>
      </c>
      <c r="ES39">
        <v>0.77</v>
      </c>
      <c r="ET39">
        <v>9.2100000000000009</v>
      </c>
      <c r="EU39">
        <v>0.48</v>
      </c>
      <c r="EV39">
        <v>10.16</v>
      </c>
      <c r="EW39">
        <v>1.1299999999999999</v>
      </c>
      <c r="EX39">
        <v>0.04</v>
      </c>
      <c r="EY39">
        <v>0</v>
      </c>
      <c r="FQ39">
        <v>0</v>
      </c>
      <c r="FR39">
        <f t="shared" si="47"/>
        <v>0</v>
      </c>
      <c r="FS39">
        <v>0</v>
      </c>
      <c r="FX39">
        <v>95</v>
      </c>
      <c r="FY39">
        <v>65</v>
      </c>
      <c r="GA39" t="s">
        <v>3</v>
      </c>
      <c r="GD39">
        <v>1</v>
      </c>
      <c r="GF39">
        <v>-500225363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48"/>
        <v>0</v>
      </c>
      <c r="GM39">
        <f t="shared" si="49"/>
        <v>0</v>
      </c>
      <c r="GN39">
        <f t="shared" si="50"/>
        <v>0</v>
      </c>
      <c r="GO39">
        <f t="shared" si="51"/>
        <v>0</v>
      </c>
      <c r="GP39">
        <f t="shared" si="52"/>
        <v>0</v>
      </c>
      <c r="GR39">
        <v>0</v>
      </c>
      <c r="GS39">
        <v>3</v>
      </c>
      <c r="GT39">
        <v>0</v>
      </c>
      <c r="GU39" t="s">
        <v>3</v>
      </c>
      <c r="GV39">
        <f t="shared" si="53"/>
        <v>0</v>
      </c>
      <c r="GW39">
        <v>1</v>
      </c>
      <c r="GX39">
        <f t="shared" si="54"/>
        <v>0</v>
      </c>
      <c r="HA39">
        <v>0</v>
      </c>
      <c r="HB39">
        <v>0</v>
      </c>
      <c r="HC39">
        <f t="shared" si="55"/>
        <v>0</v>
      </c>
      <c r="HE39" t="s">
        <v>3</v>
      </c>
      <c r="HF39" t="s">
        <v>3</v>
      </c>
      <c r="HM39" t="s">
        <v>3</v>
      </c>
      <c r="HN39" t="s">
        <v>3</v>
      </c>
      <c r="HO39" t="s">
        <v>3</v>
      </c>
      <c r="HP39" t="s">
        <v>3</v>
      </c>
      <c r="HQ39" t="s">
        <v>3</v>
      </c>
      <c r="IK39">
        <v>0</v>
      </c>
    </row>
    <row r="40" spans="1:245" x14ac:dyDescent="0.2">
      <c r="A40">
        <v>17</v>
      </c>
      <c r="B40">
        <v>1</v>
      </c>
      <c r="E40" t="s">
        <v>66</v>
      </c>
      <c r="F40" t="s">
        <v>3</v>
      </c>
      <c r="G40" t="s">
        <v>67</v>
      </c>
      <c r="H40" t="s">
        <v>42</v>
      </c>
      <c r="I40">
        <v>0</v>
      </c>
      <c r="J40">
        <v>0</v>
      </c>
      <c r="K40">
        <v>0</v>
      </c>
      <c r="O40">
        <f t="shared" si="21"/>
        <v>0</v>
      </c>
      <c r="P40">
        <f t="shared" si="22"/>
        <v>0</v>
      </c>
      <c r="Q40">
        <f t="shared" si="23"/>
        <v>0</v>
      </c>
      <c r="R40">
        <f t="shared" si="24"/>
        <v>0</v>
      </c>
      <c r="S40">
        <f t="shared" si="25"/>
        <v>0</v>
      </c>
      <c r="T40">
        <f t="shared" si="26"/>
        <v>0</v>
      </c>
      <c r="U40">
        <f t="shared" si="27"/>
        <v>0</v>
      </c>
      <c r="V40">
        <f t="shared" si="28"/>
        <v>0</v>
      </c>
      <c r="W40">
        <f t="shared" si="29"/>
        <v>0</v>
      </c>
      <c r="X40">
        <f t="shared" si="30"/>
        <v>0</v>
      </c>
      <c r="Y40">
        <f t="shared" si="31"/>
        <v>0</v>
      </c>
      <c r="AA40">
        <v>78076343</v>
      </c>
      <c r="AB40">
        <f t="shared" si="32"/>
        <v>150</v>
      </c>
      <c r="AC40">
        <f>ROUND((ES40),2)</f>
        <v>150</v>
      </c>
      <c r="AD40">
        <f t="shared" si="56"/>
        <v>0</v>
      </c>
      <c r="AE40">
        <f t="shared" si="57"/>
        <v>0</v>
      </c>
      <c r="AF40">
        <f t="shared" si="58"/>
        <v>0</v>
      </c>
      <c r="AG40">
        <f t="shared" si="34"/>
        <v>0</v>
      </c>
      <c r="AH40">
        <f t="shared" si="35"/>
        <v>0</v>
      </c>
      <c r="AI40">
        <f t="shared" si="36"/>
        <v>0</v>
      </c>
      <c r="AJ40">
        <f t="shared" si="37"/>
        <v>0</v>
      </c>
      <c r="AK40">
        <v>150</v>
      </c>
      <c r="AL40">
        <v>150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3</v>
      </c>
      <c r="BM40">
        <v>1100</v>
      </c>
      <c r="BN40">
        <v>0</v>
      </c>
      <c r="BO40" t="s">
        <v>3</v>
      </c>
      <c r="BP40">
        <v>0</v>
      </c>
      <c r="BQ40">
        <v>8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8"/>
        <v>0</v>
      </c>
      <c r="CQ40">
        <f t="shared" si="39"/>
        <v>150</v>
      </c>
      <c r="CR40">
        <f t="shared" si="40"/>
        <v>0</v>
      </c>
      <c r="CS40">
        <f t="shared" si="41"/>
        <v>0</v>
      </c>
      <c r="CT40">
        <f t="shared" si="42"/>
        <v>0</v>
      </c>
      <c r="CU40">
        <f t="shared" si="43"/>
        <v>0</v>
      </c>
      <c r="CV40">
        <f t="shared" si="44"/>
        <v>0</v>
      </c>
      <c r="CW40">
        <f t="shared" si="45"/>
        <v>0</v>
      </c>
      <c r="CX40">
        <f t="shared" si="46"/>
        <v>0</v>
      </c>
      <c r="CY40">
        <f t="shared" si="59"/>
        <v>0</v>
      </c>
      <c r="CZ40">
        <f t="shared" si="60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42</v>
      </c>
      <c r="DW40" t="s">
        <v>42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68514636</v>
      </c>
      <c r="EF40">
        <v>8</v>
      </c>
      <c r="EG40" t="s">
        <v>43</v>
      </c>
      <c r="EH40">
        <v>0</v>
      </c>
      <c r="EI40" t="s">
        <v>3</v>
      </c>
      <c r="EJ40">
        <v>1</v>
      </c>
      <c r="EK40">
        <v>1100</v>
      </c>
      <c r="EL40" t="s">
        <v>44</v>
      </c>
      <c r="EM40" t="s">
        <v>45</v>
      </c>
      <c r="EO40" t="s">
        <v>3</v>
      </c>
      <c r="EQ40">
        <v>0</v>
      </c>
      <c r="ER40">
        <v>150</v>
      </c>
      <c r="ES40">
        <v>150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5</v>
      </c>
      <c r="FC40">
        <v>0</v>
      </c>
      <c r="FD40">
        <v>18</v>
      </c>
      <c r="FF40">
        <v>150</v>
      </c>
      <c r="FQ40">
        <v>0</v>
      </c>
      <c r="FR40">
        <f t="shared" si="47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-543497031</v>
      </c>
      <c r="GG40">
        <v>2</v>
      </c>
      <c r="GH40">
        <v>3</v>
      </c>
      <c r="GI40">
        <v>-2</v>
      </c>
      <c r="GJ40">
        <v>0</v>
      </c>
      <c r="GK40">
        <v>0</v>
      </c>
      <c r="GL40">
        <f t="shared" si="48"/>
        <v>0</v>
      </c>
      <c r="GM40">
        <f t="shared" si="49"/>
        <v>0</v>
      </c>
      <c r="GN40">
        <f t="shared" si="50"/>
        <v>0</v>
      </c>
      <c r="GO40">
        <f t="shared" si="51"/>
        <v>0</v>
      </c>
      <c r="GP40">
        <f t="shared" si="52"/>
        <v>0</v>
      </c>
      <c r="GR40">
        <v>1</v>
      </c>
      <c r="GS40">
        <v>1</v>
      </c>
      <c r="GT40">
        <v>0</v>
      </c>
      <c r="GU40" t="s">
        <v>3</v>
      </c>
      <c r="GV40">
        <f t="shared" si="53"/>
        <v>0</v>
      </c>
      <c r="GW40">
        <v>1</v>
      </c>
      <c r="GX40">
        <f t="shared" si="54"/>
        <v>0</v>
      </c>
      <c r="HA40">
        <v>0</v>
      </c>
      <c r="HB40">
        <v>0</v>
      </c>
      <c r="HC40">
        <f t="shared" si="55"/>
        <v>0</v>
      </c>
      <c r="HE40" t="s">
        <v>3</v>
      </c>
      <c r="HF40" t="s">
        <v>3</v>
      </c>
      <c r="HM40" t="s">
        <v>3</v>
      </c>
      <c r="HN40" t="s">
        <v>3</v>
      </c>
      <c r="HO40" t="s">
        <v>3</v>
      </c>
      <c r="HP40" t="s">
        <v>3</v>
      </c>
      <c r="HQ40" t="s">
        <v>3</v>
      </c>
      <c r="IK40">
        <v>0</v>
      </c>
    </row>
    <row r="41" spans="1:245" x14ac:dyDescent="0.2">
      <c r="A41">
        <v>17</v>
      </c>
      <c r="B41">
        <v>1</v>
      </c>
      <c r="C41">
        <f>ROW(SmtRes!A44)</f>
        <v>44</v>
      </c>
      <c r="D41">
        <f>ROW(EtalonRes!A44)</f>
        <v>44</v>
      </c>
      <c r="E41" t="s">
        <v>68</v>
      </c>
      <c r="F41" t="s">
        <v>61</v>
      </c>
      <c r="G41" t="s">
        <v>62</v>
      </c>
      <c r="H41" t="s">
        <v>34</v>
      </c>
      <c r="I41">
        <v>0</v>
      </c>
      <c r="J41">
        <v>0</v>
      </c>
      <c r="K41">
        <v>0</v>
      </c>
      <c r="O41">
        <f t="shared" si="21"/>
        <v>0</v>
      </c>
      <c r="P41">
        <f t="shared" si="22"/>
        <v>0</v>
      </c>
      <c r="Q41">
        <f t="shared" si="23"/>
        <v>0</v>
      </c>
      <c r="R41">
        <f t="shared" si="24"/>
        <v>0</v>
      </c>
      <c r="S41">
        <f t="shared" si="25"/>
        <v>0</v>
      </c>
      <c r="T41">
        <f t="shared" si="26"/>
        <v>0</v>
      </c>
      <c r="U41">
        <f t="shared" si="27"/>
        <v>0</v>
      </c>
      <c r="V41">
        <f t="shared" si="28"/>
        <v>0</v>
      </c>
      <c r="W41">
        <f t="shared" si="29"/>
        <v>0</v>
      </c>
      <c r="X41">
        <f t="shared" si="30"/>
        <v>0</v>
      </c>
      <c r="Y41">
        <f t="shared" si="31"/>
        <v>0</v>
      </c>
      <c r="AA41">
        <v>78076343</v>
      </c>
      <c r="AB41">
        <f t="shared" si="32"/>
        <v>19.37</v>
      </c>
      <c r="AC41">
        <f>ROUND(((ES41*0)),2)</f>
        <v>0</v>
      </c>
      <c r="AD41">
        <f t="shared" si="56"/>
        <v>9.2100000000000009</v>
      </c>
      <c r="AE41">
        <f t="shared" si="57"/>
        <v>0.48</v>
      </c>
      <c r="AF41">
        <f t="shared" si="58"/>
        <v>10.16</v>
      </c>
      <c r="AG41">
        <f t="shared" si="34"/>
        <v>0</v>
      </c>
      <c r="AH41">
        <f t="shared" si="35"/>
        <v>1.1299999999999999</v>
      </c>
      <c r="AI41">
        <f t="shared" si="36"/>
        <v>0.04</v>
      </c>
      <c r="AJ41">
        <f t="shared" si="37"/>
        <v>0</v>
      </c>
      <c r="AK41">
        <v>20.14</v>
      </c>
      <c r="AL41">
        <v>0.77</v>
      </c>
      <c r="AM41">
        <v>9.2100000000000009</v>
      </c>
      <c r="AN41">
        <v>0.48</v>
      </c>
      <c r="AO41">
        <v>10.16</v>
      </c>
      <c r="AP41">
        <v>0</v>
      </c>
      <c r="AQ41">
        <v>1.1299999999999999</v>
      </c>
      <c r="AR41">
        <v>0.04</v>
      </c>
      <c r="AS41">
        <v>0</v>
      </c>
      <c r="AT41">
        <v>95</v>
      </c>
      <c r="AU41">
        <v>65</v>
      </c>
      <c r="AV41">
        <v>1</v>
      </c>
      <c r="AW41">
        <v>1</v>
      </c>
      <c r="AZ41">
        <v>1</v>
      </c>
      <c r="BA41">
        <v>37.31</v>
      </c>
      <c r="BB41">
        <v>12.63</v>
      </c>
      <c r="BC41">
        <v>32.32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2</v>
      </c>
      <c r="BJ41" t="s">
        <v>63</v>
      </c>
      <c r="BM41">
        <v>108001</v>
      </c>
      <c r="BN41">
        <v>0</v>
      </c>
      <c r="BO41" t="s">
        <v>61</v>
      </c>
      <c r="BP41">
        <v>1</v>
      </c>
      <c r="BQ41">
        <v>3</v>
      </c>
      <c r="BR41">
        <v>0</v>
      </c>
      <c r="BS41">
        <v>37.31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95</v>
      </c>
      <c r="CA41">
        <v>65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8"/>
        <v>0</v>
      </c>
      <c r="CQ41">
        <f t="shared" si="39"/>
        <v>0</v>
      </c>
      <c r="CR41">
        <f t="shared" si="40"/>
        <v>116.32230000000001</v>
      </c>
      <c r="CS41">
        <f t="shared" si="41"/>
        <v>17.908799999999999</v>
      </c>
      <c r="CT41">
        <f t="shared" si="42"/>
        <v>379.06960000000004</v>
      </c>
      <c r="CU41">
        <f t="shared" si="43"/>
        <v>0</v>
      </c>
      <c r="CV41">
        <f t="shared" si="44"/>
        <v>1.1299999999999999</v>
      </c>
      <c r="CW41">
        <f t="shared" si="45"/>
        <v>0.04</v>
      </c>
      <c r="CX41">
        <f t="shared" si="46"/>
        <v>0</v>
      </c>
      <c r="CY41">
        <f t="shared" si="59"/>
        <v>0</v>
      </c>
      <c r="CZ41">
        <f t="shared" si="60"/>
        <v>0</v>
      </c>
      <c r="DC41" t="s">
        <v>3</v>
      </c>
      <c r="DD41" t="s">
        <v>36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34</v>
      </c>
      <c r="DW41" t="s">
        <v>34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68514339</v>
      </c>
      <c r="EF41">
        <v>3</v>
      </c>
      <c r="EG41" t="s">
        <v>37</v>
      </c>
      <c r="EH41">
        <v>0</v>
      </c>
      <c r="EI41" t="s">
        <v>3</v>
      </c>
      <c r="EJ41">
        <v>2</v>
      </c>
      <c r="EK41">
        <v>108001</v>
      </c>
      <c r="EL41" t="s">
        <v>64</v>
      </c>
      <c r="EM41" t="s">
        <v>65</v>
      </c>
      <c r="EO41" t="s">
        <v>3</v>
      </c>
      <c r="EQ41">
        <v>0</v>
      </c>
      <c r="ER41">
        <v>20.14</v>
      </c>
      <c r="ES41">
        <v>0.77</v>
      </c>
      <c r="ET41">
        <v>9.2100000000000009</v>
      </c>
      <c r="EU41">
        <v>0.48</v>
      </c>
      <c r="EV41">
        <v>10.16</v>
      </c>
      <c r="EW41">
        <v>1.1299999999999999</v>
      </c>
      <c r="EX41">
        <v>0.04</v>
      </c>
      <c r="EY41">
        <v>0</v>
      </c>
      <c r="FQ41">
        <v>0</v>
      </c>
      <c r="FR41">
        <f t="shared" si="47"/>
        <v>0</v>
      </c>
      <c r="FS41">
        <v>0</v>
      </c>
      <c r="FX41">
        <v>95</v>
      </c>
      <c r="FY41">
        <v>65</v>
      </c>
      <c r="GA41" t="s">
        <v>3</v>
      </c>
      <c r="GD41">
        <v>1</v>
      </c>
      <c r="GF41">
        <v>-500225363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48"/>
        <v>0</v>
      </c>
      <c r="GM41">
        <f t="shared" si="49"/>
        <v>0</v>
      </c>
      <c r="GN41">
        <f t="shared" si="50"/>
        <v>0</v>
      </c>
      <c r="GO41">
        <f t="shared" si="51"/>
        <v>0</v>
      </c>
      <c r="GP41">
        <f t="shared" si="52"/>
        <v>0</v>
      </c>
      <c r="GR41">
        <v>0</v>
      </c>
      <c r="GS41">
        <v>3</v>
      </c>
      <c r="GT41">
        <v>0</v>
      </c>
      <c r="GU41" t="s">
        <v>3</v>
      </c>
      <c r="GV41">
        <f t="shared" si="53"/>
        <v>0</v>
      </c>
      <c r="GW41">
        <v>1</v>
      </c>
      <c r="GX41">
        <f t="shared" si="54"/>
        <v>0</v>
      </c>
      <c r="HA41">
        <v>0</v>
      </c>
      <c r="HB41">
        <v>0</v>
      </c>
      <c r="HC41">
        <f t="shared" si="55"/>
        <v>0</v>
      </c>
      <c r="HE41" t="s">
        <v>3</v>
      </c>
      <c r="HF41" t="s">
        <v>3</v>
      </c>
      <c r="HM41" t="s">
        <v>3</v>
      </c>
      <c r="HN41" t="s">
        <v>3</v>
      </c>
      <c r="HO41" t="s">
        <v>3</v>
      </c>
      <c r="HP41" t="s">
        <v>3</v>
      </c>
      <c r="HQ41" t="s">
        <v>3</v>
      </c>
      <c r="IK41">
        <v>0</v>
      </c>
    </row>
    <row r="42" spans="1:245" x14ac:dyDescent="0.2">
      <c r="A42">
        <v>17</v>
      </c>
      <c r="B42">
        <v>1</v>
      </c>
      <c r="E42" t="s">
        <v>69</v>
      </c>
      <c r="F42" t="s">
        <v>3</v>
      </c>
      <c r="G42" t="s">
        <v>70</v>
      </c>
      <c r="H42" t="s">
        <v>42</v>
      </c>
      <c r="I42">
        <v>0</v>
      </c>
      <c r="J42">
        <v>0</v>
      </c>
      <c r="K42">
        <v>0</v>
      </c>
      <c r="O42">
        <f t="shared" si="21"/>
        <v>0</v>
      </c>
      <c r="P42">
        <f t="shared" si="22"/>
        <v>0</v>
      </c>
      <c r="Q42">
        <f t="shared" si="23"/>
        <v>0</v>
      </c>
      <c r="R42">
        <f t="shared" si="24"/>
        <v>0</v>
      </c>
      <c r="S42">
        <f t="shared" si="25"/>
        <v>0</v>
      </c>
      <c r="T42">
        <f t="shared" si="26"/>
        <v>0</v>
      </c>
      <c r="U42">
        <f t="shared" si="27"/>
        <v>0</v>
      </c>
      <c r="V42">
        <f t="shared" si="28"/>
        <v>0</v>
      </c>
      <c r="W42">
        <f t="shared" si="29"/>
        <v>0</v>
      </c>
      <c r="X42">
        <f t="shared" si="30"/>
        <v>0</v>
      </c>
      <c r="Y42">
        <f t="shared" si="31"/>
        <v>0</v>
      </c>
      <c r="AA42">
        <v>78076343</v>
      </c>
      <c r="AB42">
        <f t="shared" si="32"/>
        <v>380</v>
      </c>
      <c r="AC42">
        <f>ROUND((ES42),2)</f>
        <v>380</v>
      </c>
      <c r="AD42">
        <f t="shared" si="56"/>
        <v>0</v>
      </c>
      <c r="AE42">
        <f t="shared" si="57"/>
        <v>0</v>
      </c>
      <c r="AF42">
        <f t="shared" si="58"/>
        <v>0</v>
      </c>
      <c r="AG42">
        <f t="shared" si="34"/>
        <v>0</v>
      </c>
      <c r="AH42">
        <f t="shared" si="35"/>
        <v>0</v>
      </c>
      <c r="AI42">
        <f t="shared" si="36"/>
        <v>0</v>
      </c>
      <c r="AJ42">
        <f t="shared" si="37"/>
        <v>0</v>
      </c>
      <c r="AK42">
        <v>380</v>
      </c>
      <c r="AL42">
        <v>380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1</v>
      </c>
      <c r="BJ42" t="s">
        <v>3</v>
      </c>
      <c r="BM42">
        <v>1100</v>
      </c>
      <c r="BN42">
        <v>0</v>
      </c>
      <c r="BO42" t="s">
        <v>3</v>
      </c>
      <c r="BP42">
        <v>0</v>
      </c>
      <c r="BQ42">
        <v>8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0</v>
      </c>
      <c r="CA42">
        <v>0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8"/>
        <v>0</v>
      </c>
      <c r="CQ42">
        <f t="shared" si="39"/>
        <v>380</v>
      </c>
      <c r="CR42">
        <f t="shared" si="40"/>
        <v>0</v>
      </c>
      <c r="CS42">
        <f t="shared" si="41"/>
        <v>0</v>
      </c>
      <c r="CT42">
        <f t="shared" si="42"/>
        <v>0</v>
      </c>
      <c r="CU42">
        <f t="shared" si="43"/>
        <v>0</v>
      </c>
      <c r="CV42">
        <f t="shared" si="44"/>
        <v>0</v>
      </c>
      <c r="CW42">
        <f t="shared" si="45"/>
        <v>0</v>
      </c>
      <c r="CX42">
        <f t="shared" si="46"/>
        <v>0</v>
      </c>
      <c r="CY42">
        <f t="shared" si="59"/>
        <v>0</v>
      </c>
      <c r="CZ42">
        <f t="shared" si="60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1013</v>
      </c>
      <c r="DV42" t="s">
        <v>42</v>
      </c>
      <c r="DW42" t="s">
        <v>42</v>
      </c>
      <c r="DX42">
        <v>1</v>
      </c>
      <c r="DZ42" t="s">
        <v>3</v>
      </c>
      <c r="EA42" t="s">
        <v>3</v>
      </c>
      <c r="EB42" t="s">
        <v>3</v>
      </c>
      <c r="EC42" t="s">
        <v>3</v>
      </c>
      <c r="EE42">
        <v>68514636</v>
      </c>
      <c r="EF42">
        <v>8</v>
      </c>
      <c r="EG42" t="s">
        <v>43</v>
      </c>
      <c r="EH42">
        <v>0</v>
      </c>
      <c r="EI42" t="s">
        <v>3</v>
      </c>
      <c r="EJ42">
        <v>1</v>
      </c>
      <c r="EK42">
        <v>1100</v>
      </c>
      <c r="EL42" t="s">
        <v>44</v>
      </c>
      <c r="EM42" t="s">
        <v>45</v>
      </c>
      <c r="EO42" t="s">
        <v>3</v>
      </c>
      <c r="EQ42">
        <v>0</v>
      </c>
      <c r="ER42">
        <v>380</v>
      </c>
      <c r="ES42">
        <v>380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5</v>
      </c>
      <c r="FC42">
        <v>0</v>
      </c>
      <c r="FD42">
        <v>18</v>
      </c>
      <c r="FF42">
        <v>380</v>
      </c>
      <c r="FQ42">
        <v>0</v>
      </c>
      <c r="FR42">
        <f t="shared" si="47"/>
        <v>0</v>
      </c>
      <c r="FS42">
        <v>0</v>
      </c>
      <c r="FX42">
        <v>0</v>
      </c>
      <c r="FY42">
        <v>0</v>
      </c>
      <c r="GA42" t="s">
        <v>3</v>
      </c>
      <c r="GD42">
        <v>1</v>
      </c>
      <c r="GF42">
        <v>2126821892</v>
      </c>
      <c r="GG42">
        <v>2</v>
      </c>
      <c r="GH42">
        <v>3</v>
      </c>
      <c r="GI42">
        <v>-2</v>
      </c>
      <c r="GJ42">
        <v>0</v>
      </c>
      <c r="GK42">
        <v>0</v>
      </c>
      <c r="GL42">
        <f t="shared" si="48"/>
        <v>0</v>
      </c>
      <c r="GM42">
        <f t="shared" si="49"/>
        <v>0</v>
      </c>
      <c r="GN42">
        <f t="shared" si="50"/>
        <v>0</v>
      </c>
      <c r="GO42">
        <f t="shared" si="51"/>
        <v>0</v>
      </c>
      <c r="GP42">
        <f t="shared" si="52"/>
        <v>0</v>
      </c>
      <c r="GR42">
        <v>1</v>
      </c>
      <c r="GS42">
        <v>1</v>
      </c>
      <c r="GT42">
        <v>0</v>
      </c>
      <c r="GU42" t="s">
        <v>3</v>
      </c>
      <c r="GV42">
        <f t="shared" si="53"/>
        <v>0</v>
      </c>
      <c r="GW42">
        <v>1</v>
      </c>
      <c r="GX42">
        <f t="shared" si="54"/>
        <v>0</v>
      </c>
      <c r="HA42">
        <v>0</v>
      </c>
      <c r="HB42">
        <v>0</v>
      </c>
      <c r="HC42">
        <f t="shared" si="55"/>
        <v>0</v>
      </c>
      <c r="HE42" t="s">
        <v>3</v>
      </c>
      <c r="HF42" t="s">
        <v>3</v>
      </c>
      <c r="HM42" t="s">
        <v>3</v>
      </c>
      <c r="HN42" t="s">
        <v>3</v>
      </c>
      <c r="HO42" t="s">
        <v>3</v>
      </c>
      <c r="HP42" t="s">
        <v>3</v>
      </c>
      <c r="HQ42" t="s">
        <v>3</v>
      </c>
      <c r="IK42">
        <v>0</v>
      </c>
    </row>
    <row r="43" spans="1:245" x14ac:dyDescent="0.2">
      <c r="A43">
        <v>17</v>
      </c>
      <c r="B43">
        <v>1</v>
      </c>
      <c r="E43" t="s">
        <v>71</v>
      </c>
      <c r="F43" t="s">
        <v>3</v>
      </c>
      <c r="G43" t="s">
        <v>72</v>
      </c>
      <c r="H43" t="s">
        <v>42</v>
      </c>
      <c r="I43">
        <v>0</v>
      </c>
      <c r="J43">
        <v>0</v>
      </c>
      <c r="K43">
        <v>0</v>
      </c>
      <c r="O43">
        <f t="shared" si="21"/>
        <v>0</v>
      </c>
      <c r="P43">
        <f t="shared" si="22"/>
        <v>0</v>
      </c>
      <c r="Q43">
        <f t="shared" si="23"/>
        <v>0</v>
      </c>
      <c r="R43">
        <f t="shared" si="24"/>
        <v>0</v>
      </c>
      <c r="S43">
        <f t="shared" si="25"/>
        <v>0</v>
      </c>
      <c r="T43">
        <f t="shared" si="26"/>
        <v>0</v>
      </c>
      <c r="U43">
        <f t="shared" si="27"/>
        <v>0</v>
      </c>
      <c r="V43">
        <f t="shared" si="28"/>
        <v>0</v>
      </c>
      <c r="W43">
        <f t="shared" si="29"/>
        <v>0</v>
      </c>
      <c r="X43">
        <f t="shared" si="30"/>
        <v>0</v>
      </c>
      <c r="Y43">
        <f t="shared" si="31"/>
        <v>0</v>
      </c>
      <c r="AA43">
        <v>78076343</v>
      </c>
      <c r="AB43">
        <f t="shared" si="32"/>
        <v>650</v>
      </c>
      <c r="AC43">
        <f>ROUND((ES43),2)</f>
        <v>650</v>
      </c>
      <c r="AD43">
        <f t="shared" si="56"/>
        <v>0</v>
      </c>
      <c r="AE43">
        <f t="shared" si="57"/>
        <v>0</v>
      </c>
      <c r="AF43">
        <f t="shared" si="58"/>
        <v>0</v>
      </c>
      <c r="AG43">
        <f t="shared" si="34"/>
        <v>0</v>
      </c>
      <c r="AH43">
        <f t="shared" si="35"/>
        <v>0</v>
      </c>
      <c r="AI43">
        <f t="shared" si="36"/>
        <v>0</v>
      </c>
      <c r="AJ43">
        <f t="shared" si="37"/>
        <v>0</v>
      </c>
      <c r="AK43">
        <v>650</v>
      </c>
      <c r="AL43">
        <v>650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3</v>
      </c>
      <c r="BM43">
        <v>1100</v>
      </c>
      <c r="BN43">
        <v>0</v>
      </c>
      <c r="BO43" t="s">
        <v>3</v>
      </c>
      <c r="BP43">
        <v>0</v>
      </c>
      <c r="BQ43">
        <v>8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0</v>
      </c>
      <c r="CA43">
        <v>0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8"/>
        <v>0</v>
      </c>
      <c r="CQ43">
        <f t="shared" si="39"/>
        <v>650</v>
      </c>
      <c r="CR43">
        <f t="shared" si="40"/>
        <v>0</v>
      </c>
      <c r="CS43">
        <f t="shared" si="41"/>
        <v>0</v>
      </c>
      <c r="CT43">
        <f t="shared" si="42"/>
        <v>0</v>
      </c>
      <c r="CU43">
        <f t="shared" si="43"/>
        <v>0</v>
      </c>
      <c r="CV43">
        <f t="shared" si="44"/>
        <v>0</v>
      </c>
      <c r="CW43">
        <f t="shared" si="45"/>
        <v>0</v>
      </c>
      <c r="CX43">
        <f t="shared" si="46"/>
        <v>0</v>
      </c>
      <c r="CY43">
        <f t="shared" si="59"/>
        <v>0</v>
      </c>
      <c r="CZ43">
        <f t="shared" si="60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1013</v>
      </c>
      <c r="DV43" t="s">
        <v>42</v>
      </c>
      <c r="DW43" t="s">
        <v>42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68514636</v>
      </c>
      <c r="EF43">
        <v>8</v>
      </c>
      <c r="EG43" t="s">
        <v>43</v>
      </c>
      <c r="EH43">
        <v>0</v>
      </c>
      <c r="EI43" t="s">
        <v>3</v>
      </c>
      <c r="EJ43">
        <v>1</v>
      </c>
      <c r="EK43">
        <v>1100</v>
      </c>
      <c r="EL43" t="s">
        <v>44</v>
      </c>
      <c r="EM43" t="s">
        <v>45</v>
      </c>
      <c r="EO43" t="s">
        <v>3</v>
      </c>
      <c r="EQ43">
        <v>0</v>
      </c>
      <c r="ER43">
        <v>650</v>
      </c>
      <c r="ES43">
        <v>650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5</v>
      </c>
      <c r="FC43">
        <v>0</v>
      </c>
      <c r="FD43">
        <v>18</v>
      </c>
      <c r="FF43">
        <v>650</v>
      </c>
      <c r="FQ43">
        <v>0</v>
      </c>
      <c r="FR43">
        <f t="shared" si="47"/>
        <v>0</v>
      </c>
      <c r="FS43">
        <v>0</v>
      </c>
      <c r="FX43">
        <v>0</v>
      </c>
      <c r="FY43">
        <v>0</v>
      </c>
      <c r="GA43" t="s">
        <v>3</v>
      </c>
      <c r="GD43">
        <v>1</v>
      </c>
      <c r="GF43">
        <v>-362299568</v>
      </c>
      <c r="GG43">
        <v>2</v>
      </c>
      <c r="GH43">
        <v>3</v>
      </c>
      <c r="GI43">
        <v>-2</v>
      </c>
      <c r="GJ43">
        <v>0</v>
      </c>
      <c r="GK43">
        <v>0</v>
      </c>
      <c r="GL43">
        <f t="shared" si="48"/>
        <v>0</v>
      </c>
      <c r="GM43">
        <f t="shared" si="49"/>
        <v>0</v>
      </c>
      <c r="GN43">
        <f t="shared" si="50"/>
        <v>0</v>
      </c>
      <c r="GO43">
        <f t="shared" si="51"/>
        <v>0</v>
      </c>
      <c r="GP43">
        <f t="shared" si="52"/>
        <v>0</v>
      </c>
      <c r="GR43">
        <v>1</v>
      </c>
      <c r="GS43">
        <v>1</v>
      </c>
      <c r="GT43">
        <v>0</v>
      </c>
      <c r="GU43" t="s">
        <v>3</v>
      </c>
      <c r="GV43">
        <f t="shared" si="53"/>
        <v>0</v>
      </c>
      <c r="GW43">
        <v>1</v>
      </c>
      <c r="GX43">
        <f t="shared" si="54"/>
        <v>0</v>
      </c>
      <c r="HA43">
        <v>0</v>
      </c>
      <c r="HB43">
        <v>0</v>
      </c>
      <c r="HC43">
        <f t="shared" si="55"/>
        <v>0</v>
      </c>
      <c r="HE43" t="s">
        <v>3</v>
      </c>
      <c r="HF43" t="s">
        <v>3</v>
      </c>
      <c r="HM43" t="s">
        <v>3</v>
      </c>
      <c r="HN43" t="s">
        <v>3</v>
      </c>
      <c r="HO43" t="s">
        <v>3</v>
      </c>
      <c r="HP43" t="s">
        <v>3</v>
      </c>
      <c r="HQ43" t="s">
        <v>3</v>
      </c>
      <c r="IK43">
        <v>0</v>
      </c>
    </row>
    <row r="44" spans="1:245" x14ac:dyDescent="0.2">
      <c r="A44">
        <v>17</v>
      </c>
      <c r="B44">
        <v>1</v>
      </c>
      <c r="C44">
        <f>ROW(SmtRes!A52)</f>
        <v>52</v>
      </c>
      <c r="D44">
        <f>ROW(EtalonRes!A52)</f>
        <v>52</v>
      </c>
      <c r="E44" t="s">
        <v>73</v>
      </c>
      <c r="F44" t="s">
        <v>74</v>
      </c>
      <c r="G44" t="s">
        <v>75</v>
      </c>
      <c r="H44" t="s">
        <v>76</v>
      </c>
      <c r="I44">
        <v>0</v>
      </c>
      <c r="J44">
        <v>0</v>
      </c>
      <c r="K44">
        <v>0</v>
      </c>
      <c r="O44">
        <f t="shared" si="21"/>
        <v>0</v>
      </c>
      <c r="P44">
        <f t="shared" si="22"/>
        <v>0</v>
      </c>
      <c r="Q44">
        <f t="shared" si="23"/>
        <v>0</v>
      </c>
      <c r="R44">
        <f t="shared" si="24"/>
        <v>0</v>
      </c>
      <c r="S44">
        <f t="shared" si="25"/>
        <v>0</v>
      </c>
      <c r="T44">
        <f t="shared" si="26"/>
        <v>0</v>
      </c>
      <c r="U44">
        <f t="shared" si="27"/>
        <v>0</v>
      </c>
      <c r="V44">
        <f t="shared" si="28"/>
        <v>0</v>
      </c>
      <c r="W44">
        <f t="shared" si="29"/>
        <v>0</v>
      </c>
      <c r="X44">
        <f t="shared" si="30"/>
        <v>0</v>
      </c>
      <c r="Y44">
        <f t="shared" si="31"/>
        <v>0</v>
      </c>
      <c r="AA44">
        <v>78076343</v>
      </c>
      <c r="AB44">
        <f t="shared" si="32"/>
        <v>27.09</v>
      </c>
      <c r="AC44">
        <f>ROUND(((ES44*0)),2)</f>
        <v>0</v>
      </c>
      <c r="AD44">
        <f t="shared" si="56"/>
        <v>2.2999999999999998</v>
      </c>
      <c r="AE44">
        <f t="shared" si="57"/>
        <v>0.12</v>
      </c>
      <c r="AF44">
        <f t="shared" si="58"/>
        <v>24.79</v>
      </c>
      <c r="AG44">
        <f t="shared" si="34"/>
        <v>0</v>
      </c>
      <c r="AH44">
        <f t="shared" si="35"/>
        <v>2.82</v>
      </c>
      <c r="AI44">
        <f t="shared" si="36"/>
        <v>0.01</v>
      </c>
      <c r="AJ44">
        <f t="shared" si="37"/>
        <v>0</v>
      </c>
      <c r="AK44">
        <v>40.090000000000003</v>
      </c>
      <c r="AL44">
        <v>13</v>
      </c>
      <c r="AM44">
        <v>2.2999999999999998</v>
      </c>
      <c r="AN44">
        <v>0.12</v>
      </c>
      <c r="AO44">
        <v>24.79</v>
      </c>
      <c r="AP44">
        <v>0</v>
      </c>
      <c r="AQ44">
        <v>2.82</v>
      </c>
      <c r="AR44">
        <v>0.01</v>
      </c>
      <c r="AS44">
        <v>0</v>
      </c>
      <c r="AT44">
        <v>95</v>
      </c>
      <c r="AU44">
        <v>65</v>
      </c>
      <c r="AV44">
        <v>1</v>
      </c>
      <c r="AW44">
        <v>1</v>
      </c>
      <c r="AZ44">
        <v>1</v>
      </c>
      <c r="BA44">
        <v>37.31</v>
      </c>
      <c r="BB44">
        <v>12.64</v>
      </c>
      <c r="BC44">
        <v>12.84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2</v>
      </c>
      <c r="BJ44" t="s">
        <v>77</v>
      </c>
      <c r="BM44">
        <v>108001</v>
      </c>
      <c r="BN44">
        <v>0</v>
      </c>
      <c r="BO44" t="s">
        <v>74</v>
      </c>
      <c r="BP44">
        <v>1</v>
      </c>
      <c r="BQ44">
        <v>3</v>
      </c>
      <c r="BR44">
        <v>0</v>
      </c>
      <c r="BS44">
        <v>37.31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95</v>
      </c>
      <c r="CA44">
        <v>65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38"/>
        <v>0</v>
      </c>
      <c r="CQ44">
        <f t="shared" si="39"/>
        <v>0</v>
      </c>
      <c r="CR44">
        <f t="shared" si="40"/>
        <v>29.071999999999999</v>
      </c>
      <c r="CS44">
        <f t="shared" si="41"/>
        <v>4.4771999999999998</v>
      </c>
      <c r="CT44">
        <f t="shared" si="42"/>
        <v>924.91489999999999</v>
      </c>
      <c r="CU44">
        <f t="shared" si="43"/>
        <v>0</v>
      </c>
      <c r="CV44">
        <f t="shared" si="44"/>
        <v>2.82</v>
      </c>
      <c r="CW44">
        <f t="shared" si="45"/>
        <v>0.01</v>
      </c>
      <c r="CX44">
        <f t="shared" si="46"/>
        <v>0</v>
      </c>
      <c r="CY44">
        <f t="shared" si="59"/>
        <v>0</v>
      </c>
      <c r="CZ44">
        <f t="shared" si="60"/>
        <v>0</v>
      </c>
      <c r="DC44" t="s">
        <v>3</v>
      </c>
      <c r="DD44" t="s">
        <v>36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1003</v>
      </c>
      <c r="DV44" t="s">
        <v>76</v>
      </c>
      <c r="DW44" t="s">
        <v>76</v>
      </c>
      <c r="DX44">
        <v>100</v>
      </c>
      <c r="DZ44" t="s">
        <v>3</v>
      </c>
      <c r="EA44" t="s">
        <v>3</v>
      </c>
      <c r="EB44" t="s">
        <v>3</v>
      </c>
      <c r="EC44" t="s">
        <v>3</v>
      </c>
      <c r="EE44">
        <v>68514339</v>
      </c>
      <c r="EF44">
        <v>3</v>
      </c>
      <c r="EG44" t="s">
        <v>37</v>
      </c>
      <c r="EH44">
        <v>0</v>
      </c>
      <c r="EI44" t="s">
        <v>3</v>
      </c>
      <c r="EJ44">
        <v>2</v>
      </c>
      <c r="EK44">
        <v>108001</v>
      </c>
      <c r="EL44" t="s">
        <v>64</v>
      </c>
      <c r="EM44" t="s">
        <v>65</v>
      </c>
      <c r="EO44" t="s">
        <v>3</v>
      </c>
      <c r="EQ44">
        <v>0</v>
      </c>
      <c r="ER44">
        <v>40.090000000000003</v>
      </c>
      <c r="ES44">
        <v>13</v>
      </c>
      <c r="ET44">
        <v>2.2999999999999998</v>
      </c>
      <c r="EU44">
        <v>0.12</v>
      </c>
      <c r="EV44">
        <v>24.79</v>
      </c>
      <c r="EW44">
        <v>2.82</v>
      </c>
      <c r="EX44">
        <v>0.01</v>
      </c>
      <c r="EY44">
        <v>0</v>
      </c>
      <c r="FQ44">
        <v>0</v>
      </c>
      <c r="FR44">
        <f t="shared" si="47"/>
        <v>0</v>
      </c>
      <c r="FS44">
        <v>0</v>
      </c>
      <c r="FX44">
        <v>95</v>
      </c>
      <c r="FY44">
        <v>65</v>
      </c>
      <c r="GA44" t="s">
        <v>3</v>
      </c>
      <c r="GD44">
        <v>1</v>
      </c>
      <c r="GF44">
        <v>-1320813223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48"/>
        <v>0</v>
      </c>
      <c r="GM44">
        <f t="shared" si="49"/>
        <v>0</v>
      </c>
      <c r="GN44">
        <f t="shared" si="50"/>
        <v>0</v>
      </c>
      <c r="GO44">
        <f t="shared" si="51"/>
        <v>0</v>
      </c>
      <c r="GP44">
        <f t="shared" si="52"/>
        <v>0</v>
      </c>
      <c r="GR44">
        <v>0</v>
      </c>
      <c r="GS44">
        <v>3</v>
      </c>
      <c r="GT44">
        <v>0</v>
      </c>
      <c r="GU44" t="s">
        <v>3</v>
      </c>
      <c r="GV44">
        <f t="shared" si="53"/>
        <v>0</v>
      </c>
      <c r="GW44">
        <v>1</v>
      </c>
      <c r="GX44">
        <f t="shared" si="54"/>
        <v>0</v>
      </c>
      <c r="HA44">
        <v>0</v>
      </c>
      <c r="HB44">
        <v>0</v>
      </c>
      <c r="HC44">
        <f t="shared" si="55"/>
        <v>0</v>
      </c>
      <c r="HE44" t="s">
        <v>3</v>
      </c>
      <c r="HF44" t="s">
        <v>3</v>
      </c>
      <c r="HM44" t="s">
        <v>3</v>
      </c>
      <c r="HN44" t="s">
        <v>3</v>
      </c>
      <c r="HO44" t="s">
        <v>3</v>
      </c>
      <c r="HP44" t="s">
        <v>3</v>
      </c>
      <c r="HQ44" t="s">
        <v>3</v>
      </c>
      <c r="IK44">
        <v>0</v>
      </c>
    </row>
    <row r="45" spans="1:245" x14ac:dyDescent="0.2">
      <c r="A45">
        <v>17</v>
      </c>
      <c r="B45">
        <v>1</v>
      </c>
      <c r="E45" t="s">
        <v>78</v>
      </c>
      <c r="F45" t="s">
        <v>3</v>
      </c>
      <c r="G45" t="s">
        <v>79</v>
      </c>
      <c r="H45" t="s">
        <v>80</v>
      </c>
      <c r="I45">
        <v>0</v>
      </c>
      <c r="J45">
        <v>0</v>
      </c>
      <c r="K45">
        <v>0</v>
      </c>
      <c r="O45">
        <f t="shared" si="21"/>
        <v>0</v>
      </c>
      <c r="P45">
        <f t="shared" si="22"/>
        <v>0</v>
      </c>
      <c r="Q45">
        <f t="shared" si="23"/>
        <v>0</v>
      </c>
      <c r="R45">
        <f t="shared" si="24"/>
        <v>0</v>
      </c>
      <c r="S45">
        <f t="shared" si="25"/>
        <v>0</v>
      </c>
      <c r="T45">
        <f t="shared" si="26"/>
        <v>0</v>
      </c>
      <c r="U45">
        <f t="shared" si="27"/>
        <v>0</v>
      </c>
      <c r="V45">
        <f t="shared" si="28"/>
        <v>0</v>
      </c>
      <c r="W45">
        <f t="shared" si="29"/>
        <v>0</v>
      </c>
      <c r="X45">
        <f t="shared" si="30"/>
        <v>0</v>
      </c>
      <c r="Y45">
        <f t="shared" si="31"/>
        <v>0</v>
      </c>
      <c r="AA45">
        <v>78076343</v>
      </c>
      <c r="AB45">
        <f t="shared" si="32"/>
        <v>23</v>
      </c>
      <c r="AC45">
        <f>ROUND((ES45),2)</f>
        <v>23</v>
      </c>
      <c r="AD45">
        <f t="shared" si="56"/>
        <v>0</v>
      </c>
      <c r="AE45">
        <f t="shared" si="57"/>
        <v>0</v>
      </c>
      <c r="AF45">
        <f t="shared" si="58"/>
        <v>0</v>
      </c>
      <c r="AG45">
        <f t="shared" si="34"/>
        <v>0</v>
      </c>
      <c r="AH45">
        <f t="shared" si="35"/>
        <v>0</v>
      </c>
      <c r="AI45">
        <f t="shared" si="36"/>
        <v>0</v>
      </c>
      <c r="AJ45">
        <f t="shared" si="37"/>
        <v>0</v>
      </c>
      <c r="AK45">
        <v>23</v>
      </c>
      <c r="AL45">
        <v>23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3</v>
      </c>
      <c r="BM45">
        <v>1100</v>
      </c>
      <c r="BN45">
        <v>0</v>
      </c>
      <c r="BO45" t="s">
        <v>3</v>
      </c>
      <c r="BP45">
        <v>0</v>
      </c>
      <c r="BQ45">
        <v>8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0</v>
      </c>
      <c r="CA45">
        <v>0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8"/>
        <v>0</v>
      </c>
      <c r="CQ45">
        <f t="shared" si="39"/>
        <v>23</v>
      </c>
      <c r="CR45">
        <f t="shared" si="40"/>
        <v>0</v>
      </c>
      <c r="CS45">
        <f t="shared" si="41"/>
        <v>0</v>
      </c>
      <c r="CT45">
        <f t="shared" si="42"/>
        <v>0</v>
      </c>
      <c r="CU45">
        <f t="shared" si="43"/>
        <v>0</v>
      </c>
      <c r="CV45">
        <f t="shared" si="44"/>
        <v>0</v>
      </c>
      <c r="CW45">
        <f t="shared" si="45"/>
        <v>0</v>
      </c>
      <c r="CX45">
        <f t="shared" si="46"/>
        <v>0</v>
      </c>
      <c r="CY45">
        <f t="shared" si="59"/>
        <v>0</v>
      </c>
      <c r="CZ45">
        <f t="shared" si="60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80</v>
      </c>
      <c r="DW45" t="s">
        <v>80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68514636</v>
      </c>
      <c r="EF45">
        <v>8</v>
      </c>
      <c r="EG45" t="s">
        <v>43</v>
      </c>
      <c r="EH45">
        <v>0</v>
      </c>
      <c r="EI45" t="s">
        <v>3</v>
      </c>
      <c r="EJ45">
        <v>1</v>
      </c>
      <c r="EK45">
        <v>1100</v>
      </c>
      <c r="EL45" t="s">
        <v>44</v>
      </c>
      <c r="EM45" t="s">
        <v>45</v>
      </c>
      <c r="EO45" t="s">
        <v>3</v>
      </c>
      <c r="EQ45">
        <v>0</v>
      </c>
      <c r="ER45">
        <v>23</v>
      </c>
      <c r="ES45">
        <v>23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5</v>
      </c>
      <c r="FC45">
        <v>0</v>
      </c>
      <c r="FD45">
        <v>18</v>
      </c>
      <c r="FF45">
        <v>23</v>
      </c>
      <c r="FQ45">
        <v>0</v>
      </c>
      <c r="FR45">
        <f t="shared" si="47"/>
        <v>0</v>
      </c>
      <c r="FS45">
        <v>0</v>
      </c>
      <c r="FX45">
        <v>0</v>
      </c>
      <c r="FY45">
        <v>0</v>
      </c>
      <c r="GA45" t="s">
        <v>3</v>
      </c>
      <c r="GD45">
        <v>1</v>
      </c>
      <c r="GF45">
        <v>390867171</v>
      </c>
      <c r="GG45">
        <v>2</v>
      </c>
      <c r="GH45">
        <v>3</v>
      </c>
      <c r="GI45">
        <v>-2</v>
      </c>
      <c r="GJ45">
        <v>0</v>
      </c>
      <c r="GK45">
        <v>0</v>
      </c>
      <c r="GL45">
        <f t="shared" si="48"/>
        <v>0</v>
      </c>
      <c r="GM45">
        <f t="shared" si="49"/>
        <v>0</v>
      </c>
      <c r="GN45">
        <f t="shared" si="50"/>
        <v>0</v>
      </c>
      <c r="GO45">
        <f t="shared" si="51"/>
        <v>0</v>
      </c>
      <c r="GP45">
        <f t="shared" si="52"/>
        <v>0</v>
      </c>
      <c r="GR45">
        <v>1</v>
      </c>
      <c r="GS45">
        <v>1</v>
      </c>
      <c r="GT45">
        <v>0</v>
      </c>
      <c r="GU45" t="s">
        <v>3</v>
      </c>
      <c r="GV45">
        <f t="shared" si="53"/>
        <v>0</v>
      </c>
      <c r="GW45">
        <v>1</v>
      </c>
      <c r="GX45">
        <f t="shared" si="54"/>
        <v>0</v>
      </c>
      <c r="HA45">
        <v>0</v>
      </c>
      <c r="HB45">
        <v>0</v>
      </c>
      <c r="HC45">
        <f t="shared" si="55"/>
        <v>0</v>
      </c>
      <c r="HE45" t="s">
        <v>3</v>
      </c>
      <c r="HF45" t="s">
        <v>3</v>
      </c>
      <c r="HM45" t="s">
        <v>3</v>
      </c>
      <c r="HN45" t="s">
        <v>3</v>
      </c>
      <c r="HO45" t="s">
        <v>3</v>
      </c>
      <c r="HP45" t="s">
        <v>3</v>
      </c>
      <c r="HQ45" t="s">
        <v>3</v>
      </c>
      <c r="IK45">
        <v>0</v>
      </c>
    </row>
    <row r="46" spans="1:245" x14ac:dyDescent="0.2">
      <c r="A46">
        <v>17</v>
      </c>
      <c r="B46">
        <v>1</v>
      </c>
      <c r="E46" t="s">
        <v>81</v>
      </c>
      <c r="F46" t="s">
        <v>3</v>
      </c>
      <c r="G46" t="s">
        <v>82</v>
      </c>
      <c r="H46" t="s">
        <v>80</v>
      </c>
      <c r="I46">
        <v>0</v>
      </c>
      <c r="J46">
        <v>0</v>
      </c>
      <c r="K46">
        <v>0</v>
      </c>
      <c r="O46">
        <f t="shared" si="21"/>
        <v>0</v>
      </c>
      <c r="P46">
        <f t="shared" si="22"/>
        <v>0</v>
      </c>
      <c r="Q46">
        <f t="shared" si="23"/>
        <v>0</v>
      </c>
      <c r="R46">
        <f t="shared" si="24"/>
        <v>0</v>
      </c>
      <c r="S46">
        <f t="shared" si="25"/>
        <v>0</v>
      </c>
      <c r="T46">
        <f t="shared" si="26"/>
        <v>0</v>
      </c>
      <c r="U46">
        <f t="shared" si="27"/>
        <v>0</v>
      </c>
      <c r="V46">
        <f t="shared" si="28"/>
        <v>0</v>
      </c>
      <c r="W46">
        <f t="shared" si="29"/>
        <v>0</v>
      </c>
      <c r="X46">
        <f t="shared" si="30"/>
        <v>0</v>
      </c>
      <c r="Y46">
        <f t="shared" si="31"/>
        <v>0</v>
      </c>
      <c r="AA46">
        <v>78076343</v>
      </c>
      <c r="AB46">
        <f t="shared" si="32"/>
        <v>160</v>
      </c>
      <c r="AC46">
        <f>ROUND((ES46),2)</f>
        <v>160</v>
      </c>
      <c r="AD46">
        <f t="shared" si="56"/>
        <v>0</v>
      </c>
      <c r="AE46">
        <f t="shared" si="57"/>
        <v>0</v>
      </c>
      <c r="AF46">
        <f t="shared" si="58"/>
        <v>0</v>
      </c>
      <c r="AG46">
        <f t="shared" si="34"/>
        <v>0</v>
      </c>
      <c r="AH46">
        <f t="shared" si="35"/>
        <v>0</v>
      </c>
      <c r="AI46">
        <f t="shared" si="36"/>
        <v>0</v>
      </c>
      <c r="AJ46">
        <f t="shared" si="37"/>
        <v>0</v>
      </c>
      <c r="AK46">
        <v>160</v>
      </c>
      <c r="AL46">
        <v>160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3</v>
      </c>
      <c r="BE46" t="s">
        <v>3</v>
      </c>
      <c r="BF46" t="s">
        <v>3</v>
      </c>
      <c r="BG46" t="s">
        <v>3</v>
      </c>
      <c r="BH46">
        <v>3</v>
      </c>
      <c r="BI46">
        <v>1</v>
      </c>
      <c r="BJ46" t="s">
        <v>3</v>
      </c>
      <c r="BM46">
        <v>1100</v>
      </c>
      <c r="BN46">
        <v>0</v>
      </c>
      <c r="BO46" t="s">
        <v>3</v>
      </c>
      <c r="BP46">
        <v>0</v>
      </c>
      <c r="BQ46">
        <v>8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0</v>
      </c>
      <c r="CA46">
        <v>0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38"/>
        <v>0</v>
      </c>
      <c r="CQ46">
        <f t="shared" si="39"/>
        <v>160</v>
      </c>
      <c r="CR46">
        <f t="shared" si="40"/>
        <v>0</v>
      </c>
      <c r="CS46">
        <f t="shared" si="41"/>
        <v>0</v>
      </c>
      <c r="CT46">
        <f t="shared" si="42"/>
        <v>0</v>
      </c>
      <c r="CU46">
        <f t="shared" si="43"/>
        <v>0</v>
      </c>
      <c r="CV46">
        <f t="shared" si="44"/>
        <v>0</v>
      </c>
      <c r="CW46">
        <f t="shared" si="45"/>
        <v>0</v>
      </c>
      <c r="CX46">
        <f t="shared" si="46"/>
        <v>0</v>
      </c>
      <c r="CY46">
        <f t="shared" si="59"/>
        <v>0</v>
      </c>
      <c r="CZ46">
        <f t="shared" si="60"/>
        <v>0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1003</v>
      </c>
      <c r="DV46" t="s">
        <v>80</v>
      </c>
      <c r="DW46" t="s">
        <v>80</v>
      </c>
      <c r="DX46">
        <v>1</v>
      </c>
      <c r="DZ46" t="s">
        <v>3</v>
      </c>
      <c r="EA46" t="s">
        <v>3</v>
      </c>
      <c r="EB46" t="s">
        <v>3</v>
      </c>
      <c r="EC46" t="s">
        <v>3</v>
      </c>
      <c r="EE46">
        <v>68514636</v>
      </c>
      <c r="EF46">
        <v>8</v>
      </c>
      <c r="EG46" t="s">
        <v>43</v>
      </c>
      <c r="EH46">
        <v>0</v>
      </c>
      <c r="EI46" t="s">
        <v>3</v>
      </c>
      <c r="EJ46">
        <v>1</v>
      </c>
      <c r="EK46">
        <v>1100</v>
      </c>
      <c r="EL46" t="s">
        <v>44</v>
      </c>
      <c r="EM46" t="s">
        <v>45</v>
      </c>
      <c r="EO46" t="s">
        <v>3</v>
      </c>
      <c r="EQ46">
        <v>0</v>
      </c>
      <c r="ER46">
        <v>160</v>
      </c>
      <c r="ES46">
        <v>160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5</v>
      </c>
      <c r="FC46">
        <v>0</v>
      </c>
      <c r="FD46">
        <v>18</v>
      </c>
      <c r="FF46">
        <v>160</v>
      </c>
      <c r="FQ46">
        <v>0</v>
      </c>
      <c r="FR46">
        <f t="shared" si="47"/>
        <v>0</v>
      </c>
      <c r="FS46">
        <v>0</v>
      </c>
      <c r="FX46">
        <v>0</v>
      </c>
      <c r="FY46">
        <v>0</v>
      </c>
      <c r="GA46" t="s">
        <v>3</v>
      </c>
      <c r="GD46">
        <v>1</v>
      </c>
      <c r="GF46">
        <v>1970513935</v>
      </c>
      <c r="GG46">
        <v>2</v>
      </c>
      <c r="GH46">
        <v>3</v>
      </c>
      <c r="GI46">
        <v>-2</v>
      </c>
      <c r="GJ46">
        <v>0</v>
      </c>
      <c r="GK46">
        <v>0</v>
      </c>
      <c r="GL46">
        <f t="shared" si="48"/>
        <v>0</v>
      </c>
      <c r="GM46">
        <f t="shared" si="49"/>
        <v>0</v>
      </c>
      <c r="GN46">
        <f t="shared" si="50"/>
        <v>0</v>
      </c>
      <c r="GO46">
        <f t="shared" si="51"/>
        <v>0</v>
      </c>
      <c r="GP46">
        <f t="shared" si="52"/>
        <v>0</v>
      </c>
      <c r="GR46">
        <v>1</v>
      </c>
      <c r="GS46">
        <v>1</v>
      </c>
      <c r="GT46">
        <v>0</v>
      </c>
      <c r="GU46" t="s">
        <v>3</v>
      </c>
      <c r="GV46">
        <f t="shared" si="53"/>
        <v>0</v>
      </c>
      <c r="GW46">
        <v>1</v>
      </c>
      <c r="GX46">
        <f t="shared" si="54"/>
        <v>0</v>
      </c>
      <c r="HA46">
        <v>0</v>
      </c>
      <c r="HB46">
        <v>0</v>
      </c>
      <c r="HC46">
        <f t="shared" si="55"/>
        <v>0</v>
      </c>
      <c r="HE46" t="s">
        <v>3</v>
      </c>
      <c r="HF46" t="s">
        <v>3</v>
      </c>
      <c r="HM46" t="s">
        <v>3</v>
      </c>
      <c r="HN46" t="s">
        <v>3</v>
      </c>
      <c r="HO46" t="s">
        <v>3</v>
      </c>
      <c r="HP46" t="s">
        <v>3</v>
      </c>
      <c r="HQ46" t="s">
        <v>3</v>
      </c>
      <c r="IK46">
        <v>0</v>
      </c>
    </row>
    <row r="47" spans="1:245" x14ac:dyDescent="0.2">
      <c r="A47">
        <v>17</v>
      </c>
      <c r="B47">
        <v>1</v>
      </c>
      <c r="C47">
        <f>ROW(SmtRes!A60)</f>
        <v>60</v>
      </c>
      <c r="D47">
        <f>ROW(EtalonRes!A60)</f>
        <v>60</v>
      </c>
      <c r="E47" t="s">
        <v>83</v>
      </c>
      <c r="F47" t="s">
        <v>84</v>
      </c>
      <c r="G47" t="s">
        <v>85</v>
      </c>
      <c r="H47" t="s">
        <v>76</v>
      </c>
      <c r="I47">
        <v>0</v>
      </c>
      <c r="J47">
        <v>0</v>
      </c>
      <c r="K47">
        <v>0</v>
      </c>
      <c r="O47">
        <f t="shared" si="21"/>
        <v>0</v>
      </c>
      <c r="P47">
        <f t="shared" si="22"/>
        <v>0</v>
      </c>
      <c r="Q47">
        <f t="shared" si="23"/>
        <v>0</v>
      </c>
      <c r="R47">
        <f t="shared" si="24"/>
        <v>0</v>
      </c>
      <c r="S47">
        <f t="shared" si="25"/>
        <v>0</v>
      </c>
      <c r="T47">
        <f t="shared" si="26"/>
        <v>0</v>
      </c>
      <c r="U47">
        <f t="shared" si="27"/>
        <v>0</v>
      </c>
      <c r="V47">
        <f t="shared" si="28"/>
        <v>0</v>
      </c>
      <c r="W47">
        <f t="shared" si="29"/>
        <v>0</v>
      </c>
      <c r="X47">
        <f t="shared" si="30"/>
        <v>0</v>
      </c>
      <c r="Y47">
        <f t="shared" si="31"/>
        <v>0</v>
      </c>
      <c r="AA47">
        <v>78076343</v>
      </c>
      <c r="AB47">
        <f t="shared" si="32"/>
        <v>170.98</v>
      </c>
      <c r="AC47">
        <f>ROUND(((ES47*0)),2)</f>
        <v>0</v>
      </c>
      <c r="AD47">
        <f t="shared" si="56"/>
        <v>26.16</v>
      </c>
      <c r="AE47">
        <f t="shared" si="57"/>
        <v>0.12</v>
      </c>
      <c r="AF47">
        <f t="shared" si="58"/>
        <v>144.82</v>
      </c>
      <c r="AG47">
        <f t="shared" si="34"/>
        <v>0</v>
      </c>
      <c r="AH47">
        <f t="shared" si="35"/>
        <v>16.29</v>
      </c>
      <c r="AI47">
        <f t="shared" si="36"/>
        <v>0.01</v>
      </c>
      <c r="AJ47">
        <f t="shared" si="37"/>
        <v>0</v>
      </c>
      <c r="AK47">
        <v>222.31</v>
      </c>
      <c r="AL47">
        <v>51.33</v>
      </c>
      <c r="AM47">
        <v>26.16</v>
      </c>
      <c r="AN47">
        <v>0.12</v>
      </c>
      <c r="AO47">
        <v>144.82</v>
      </c>
      <c r="AP47">
        <v>0</v>
      </c>
      <c r="AQ47">
        <v>16.29</v>
      </c>
      <c r="AR47">
        <v>0.01</v>
      </c>
      <c r="AS47">
        <v>0</v>
      </c>
      <c r="AT47">
        <v>95</v>
      </c>
      <c r="AU47">
        <v>65</v>
      </c>
      <c r="AV47">
        <v>1</v>
      </c>
      <c r="AW47">
        <v>1</v>
      </c>
      <c r="AZ47">
        <v>1</v>
      </c>
      <c r="BA47">
        <v>37.31</v>
      </c>
      <c r="BB47">
        <v>8.64</v>
      </c>
      <c r="BC47">
        <v>7.46</v>
      </c>
      <c r="BD47" t="s">
        <v>3</v>
      </c>
      <c r="BE47" t="s">
        <v>3</v>
      </c>
      <c r="BF47" t="s">
        <v>3</v>
      </c>
      <c r="BG47" t="s">
        <v>3</v>
      </c>
      <c r="BH47">
        <v>0</v>
      </c>
      <c r="BI47">
        <v>2</v>
      </c>
      <c r="BJ47" t="s">
        <v>86</v>
      </c>
      <c r="BM47">
        <v>108001</v>
      </c>
      <c r="BN47">
        <v>0</v>
      </c>
      <c r="BO47" t="s">
        <v>84</v>
      </c>
      <c r="BP47">
        <v>1</v>
      </c>
      <c r="BQ47">
        <v>3</v>
      </c>
      <c r="BR47">
        <v>0</v>
      </c>
      <c r="BS47">
        <v>37.31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95</v>
      </c>
      <c r="CA47">
        <v>65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8"/>
        <v>0</v>
      </c>
      <c r="CQ47">
        <f t="shared" si="39"/>
        <v>0</v>
      </c>
      <c r="CR47">
        <f t="shared" si="40"/>
        <v>226.0224</v>
      </c>
      <c r="CS47">
        <f t="shared" si="41"/>
        <v>4.4771999999999998</v>
      </c>
      <c r="CT47">
        <f t="shared" si="42"/>
        <v>5403.2341999999999</v>
      </c>
      <c r="CU47">
        <f t="shared" si="43"/>
        <v>0</v>
      </c>
      <c r="CV47">
        <f t="shared" si="44"/>
        <v>16.29</v>
      </c>
      <c r="CW47">
        <f t="shared" si="45"/>
        <v>0.01</v>
      </c>
      <c r="CX47">
        <f t="shared" si="46"/>
        <v>0</v>
      </c>
      <c r="CY47">
        <f t="shared" si="59"/>
        <v>0</v>
      </c>
      <c r="CZ47">
        <f t="shared" si="60"/>
        <v>0</v>
      </c>
      <c r="DC47" t="s">
        <v>3</v>
      </c>
      <c r="DD47" t="s">
        <v>36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1003</v>
      </c>
      <c r="DV47" t="s">
        <v>76</v>
      </c>
      <c r="DW47" t="s">
        <v>76</v>
      </c>
      <c r="DX47">
        <v>100</v>
      </c>
      <c r="DZ47" t="s">
        <v>3</v>
      </c>
      <c r="EA47" t="s">
        <v>3</v>
      </c>
      <c r="EB47" t="s">
        <v>3</v>
      </c>
      <c r="EC47" t="s">
        <v>3</v>
      </c>
      <c r="EE47">
        <v>68514339</v>
      </c>
      <c r="EF47">
        <v>3</v>
      </c>
      <c r="EG47" t="s">
        <v>37</v>
      </c>
      <c r="EH47">
        <v>0</v>
      </c>
      <c r="EI47" t="s">
        <v>3</v>
      </c>
      <c r="EJ47">
        <v>2</v>
      </c>
      <c r="EK47">
        <v>108001</v>
      </c>
      <c r="EL47" t="s">
        <v>64</v>
      </c>
      <c r="EM47" t="s">
        <v>65</v>
      </c>
      <c r="EO47" t="s">
        <v>3</v>
      </c>
      <c r="EQ47">
        <v>0</v>
      </c>
      <c r="ER47">
        <v>222.31</v>
      </c>
      <c r="ES47">
        <v>51.33</v>
      </c>
      <c r="ET47">
        <v>26.16</v>
      </c>
      <c r="EU47">
        <v>0.12</v>
      </c>
      <c r="EV47">
        <v>144.82</v>
      </c>
      <c r="EW47">
        <v>16.29</v>
      </c>
      <c r="EX47">
        <v>0.01</v>
      </c>
      <c r="EY47">
        <v>0</v>
      </c>
      <c r="FQ47">
        <v>0</v>
      </c>
      <c r="FR47">
        <f t="shared" si="47"/>
        <v>0</v>
      </c>
      <c r="FS47">
        <v>0</v>
      </c>
      <c r="FX47">
        <v>95</v>
      </c>
      <c r="FY47">
        <v>65</v>
      </c>
      <c r="GA47" t="s">
        <v>3</v>
      </c>
      <c r="GD47">
        <v>1</v>
      </c>
      <c r="GF47">
        <v>-79098465</v>
      </c>
      <c r="GG47">
        <v>2</v>
      </c>
      <c r="GH47">
        <v>1</v>
      </c>
      <c r="GI47">
        <v>2</v>
      </c>
      <c r="GJ47">
        <v>0</v>
      </c>
      <c r="GK47">
        <v>0</v>
      </c>
      <c r="GL47">
        <f t="shared" si="48"/>
        <v>0</v>
      </c>
      <c r="GM47">
        <f t="shared" si="49"/>
        <v>0</v>
      </c>
      <c r="GN47">
        <f t="shared" si="50"/>
        <v>0</v>
      </c>
      <c r="GO47">
        <f t="shared" si="51"/>
        <v>0</v>
      </c>
      <c r="GP47">
        <f t="shared" si="52"/>
        <v>0</v>
      </c>
      <c r="GR47">
        <v>0</v>
      </c>
      <c r="GS47">
        <v>3</v>
      </c>
      <c r="GT47">
        <v>0</v>
      </c>
      <c r="GU47" t="s">
        <v>3</v>
      </c>
      <c r="GV47">
        <f t="shared" si="53"/>
        <v>0</v>
      </c>
      <c r="GW47">
        <v>1</v>
      </c>
      <c r="GX47">
        <f t="shared" si="54"/>
        <v>0</v>
      </c>
      <c r="HA47">
        <v>0</v>
      </c>
      <c r="HB47">
        <v>0</v>
      </c>
      <c r="HC47">
        <f t="shared" si="55"/>
        <v>0</v>
      </c>
      <c r="HE47" t="s">
        <v>3</v>
      </c>
      <c r="HF47" t="s">
        <v>3</v>
      </c>
      <c r="HM47" t="s">
        <v>3</v>
      </c>
      <c r="HN47" t="s">
        <v>3</v>
      </c>
      <c r="HO47" t="s">
        <v>3</v>
      </c>
      <c r="HP47" t="s">
        <v>3</v>
      </c>
      <c r="HQ47" t="s">
        <v>3</v>
      </c>
      <c r="IK47">
        <v>0</v>
      </c>
    </row>
    <row r="48" spans="1:245" x14ac:dyDescent="0.2">
      <c r="A48">
        <v>17</v>
      </c>
      <c r="B48">
        <v>1</v>
      </c>
      <c r="E48" t="s">
        <v>87</v>
      </c>
      <c r="F48" t="s">
        <v>3</v>
      </c>
      <c r="G48" t="s">
        <v>88</v>
      </c>
      <c r="H48" t="s">
        <v>80</v>
      </c>
      <c r="I48">
        <v>0</v>
      </c>
      <c r="J48">
        <v>0</v>
      </c>
      <c r="K48">
        <v>0</v>
      </c>
      <c r="O48">
        <f t="shared" si="21"/>
        <v>0</v>
      </c>
      <c r="P48">
        <f t="shared" si="22"/>
        <v>0</v>
      </c>
      <c r="Q48">
        <f t="shared" si="23"/>
        <v>0</v>
      </c>
      <c r="R48">
        <f t="shared" si="24"/>
        <v>0</v>
      </c>
      <c r="S48">
        <f t="shared" si="25"/>
        <v>0</v>
      </c>
      <c r="T48">
        <f t="shared" si="26"/>
        <v>0</v>
      </c>
      <c r="U48">
        <f t="shared" si="27"/>
        <v>0</v>
      </c>
      <c r="V48">
        <f t="shared" si="28"/>
        <v>0</v>
      </c>
      <c r="W48">
        <f t="shared" si="29"/>
        <v>0</v>
      </c>
      <c r="X48">
        <f t="shared" si="30"/>
        <v>0</v>
      </c>
      <c r="Y48">
        <f t="shared" si="31"/>
        <v>0</v>
      </c>
      <c r="AA48">
        <v>78076343</v>
      </c>
      <c r="AB48">
        <f t="shared" si="32"/>
        <v>84</v>
      </c>
      <c r="AC48">
        <f>ROUND((ES48),2)</f>
        <v>84</v>
      </c>
      <c r="AD48">
        <f t="shared" si="56"/>
        <v>0</v>
      </c>
      <c r="AE48">
        <f t="shared" si="57"/>
        <v>0</v>
      </c>
      <c r="AF48">
        <f t="shared" si="58"/>
        <v>0</v>
      </c>
      <c r="AG48">
        <f t="shared" si="34"/>
        <v>0</v>
      </c>
      <c r="AH48">
        <f t="shared" si="35"/>
        <v>0</v>
      </c>
      <c r="AI48">
        <f t="shared" si="36"/>
        <v>0</v>
      </c>
      <c r="AJ48">
        <f t="shared" si="37"/>
        <v>0</v>
      </c>
      <c r="AK48">
        <v>84</v>
      </c>
      <c r="AL48">
        <v>84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3</v>
      </c>
      <c r="BE48" t="s">
        <v>3</v>
      </c>
      <c r="BF48" t="s">
        <v>3</v>
      </c>
      <c r="BG48" t="s">
        <v>3</v>
      </c>
      <c r="BH48">
        <v>3</v>
      </c>
      <c r="BI48">
        <v>1</v>
      </c>
      <c r="BJ48" t="s">
        <v>3</v>
      </c>
      <c r="BM48">
        <v>1100</v>
      </c>
      <c r="BN48">
        <v>0</v>
      </c>
      <c r="BO48" t="s">
        <v>3</v>
      </c>
      <c r="BP48">
        <v>0</v>
      </c>
      <c r="BQ48">
        <v>8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0</v>
      </c>
      <c r="CA48">
        <v>0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38"/>
        <v>0</v>
      </c>
      <c r="CQ48">
        <f t="shared" si="39"/>
        <v>84</v>
      </c>
      <c r="CR48">
        <f t="shared" si="40"/>
        <v>0</v>
      </c>
      <c r="CS48">
        <f t="shared" si="41"/>
        <v>0</v>
      </c>
      <c r="CT48">
        <f t="shared" si="42"/>
        <v>0</v>
      </c>
      <c r="CU48">
        <f t="shared" si="43"/>
        <v>0</v>
      </c>
      <c r="CV48">
        <f t="shared" si="44"/>
        <v>0</v>
      </c>
      <c r="CW48">
        <f t="shared" si="45"/>
        <v>0</v>
      </c>
      <c r="CX48">
        <f t="shared" si="46"/>
        <v>0</v>
      </c>
      <c r="CY48">
        <f t="shared" si="59"/>
        <v>0</v>
      </c>
      <c r="CZ48">
        <f t="shared" si="60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1003</v>
      </c>
      <c r="DV48" t="s">
        <v>80</v>
      </c>
      <c r="DW48" t="s">
        <v>80</v>
      </c>
      <c r="DX48">
        <v>1</v>
      </c>
      <c r="DZ48" t="s">
        <v>3</v>
      </c>
      <c r="EA48" t="s">
        <v>3</v>
      </c>
      <c r="EB48" t="s">
        <v>3</v>
      </c>
      <c r="EC48" t="s">
        <v>3</v>
      </c>
      <c r="EE48">
        <v>68514636</v>
      </c>
      <c r="EF48">
        <v>8</v>
      </c>
      <c r="EG48" t="s">
        <v>43</v>
      </c>
      <c r="EH48">
        <v>0</v>
      </c>
      <c r="EI48" t="s">
        <v>3</v>
      </c>
      <c r="EJ48">
        <v>1</v>
      </c>
      <c r="EK48">
        <v>1100</v>
      </c>
      <c r="EL48" t="s">
        <v>44</v>
      </c>
      <c r="EM48" t="s">
        <v>45</v>
      </c>
      <c r="EO48" t="s">
        <v>3</v>
      </c>
      <c r="EQ48">
        <v>0</v>
      </c>
      <c r="ER48">
        <v>84</v>
      </c>
      <c r="ES48">
        <v>84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5</v>
      </c>
      <c r="FC48">
        <v>0</v>
      </c>
      <c r="FD48">
        <v>18</v>
      </c>
      <c r="FF48">
        <v>84</v>
      </c>
      <c r="FQ48">
        <v>0</v>
      </c>
      <c r="FR48">
        <f t="shared" si="47"/>
        <v>0</v>
      </c>
      <c r="FS48">
        <v>0</v>
      </c>
      <c r="FX48">
        <v>0</v>
      </c>
      <c r="FY48">
        <v>0</v>
      </c>
      <c r="GA48" t="s">
        <v>3</v>
      </c>
      <c r="GD48">
        <v>1</v>
      </c>
      <c r="GF48">
        <v>231076470</v>
      </c>
      <c r="GG48">
        <v>2</v>
      </c>
      <c r="GH48">
        <v>3</v>
      </c>
      <c r="GI48">
        <v>-2</v>
      </c>
      <c r="GJ48">
        <v>0</v>
      </c>
      <c r="GK48">
        <v>0</v>
      </c>
      <c r="GL48">
        <f t="shared" si="48"/>
        <v>0</v>
      </c>
      <c r="GM48">
        <f t="shared" si="49"/>
        <v>0</v>
      </c>
      <c r="GN48">
        <f t="shared" si="50"/>
        <v>0</v>
      </c>
      <c r="GO48">
        <f t="shared" si="51"/>
        <v>0</v>
      </c>
      <c r="GP48">
        <f t="shared" si="52"/>
        <v>0</v>
      </c>
      <c r="GR48">
        <v>1</v>
      </c>
      <c r="GS48">
        <v>1</v>
      </c>
      <c r="GT48">
        <v>0</v>
      </c>
      <c r="GU48" t="s">
        <v>3</v>
      </c>
      <c r="GV48">
        <f t="shared" si="53"/>
        <v>0</v>
      </c>
      <c r="GW48">
        <v>1</v>
      </c>
      <c r="GX48">
        <f t="shared" si="54"/>
        <v>0</v>
      </c>
      <c r="HA48">
        <v>0</v>
      </c>
      <c r="HB48">
        <v>0</v>
      </c>
      <c r="HC48">
        <f t="shared" si="55"/>
        <v>0</v>
      </c>
      <c r="HE48" t="s">
        <v>3</v>
      </c>
      <c r="HF48" t="s">
        <v>3</v>
      </c>
      <c r="HM48" t="s">
        <v>3</v>
      </c>
      <c r="HN48" t="s">
        <v>3</v>
      </c>
      <c r="HO48" t="s">
        <v>3</v>
      </c>
      <c r="HP48" t="s">
        <v>3</v>
      </c>
      <c r="HQ48" t="s">
        <v>3</v>
      </c>
      <c r="IK48">
        <v>0</v>
      </c>
    </row>
    <row r="49" spans="1:245" x14ac:dyDescent="0.2">
      <c r="A49">
        <v>17</v>
      </c>
      <c r="B49">
        <v>1</v>
      </c>
      <c r="C49">
        <f>ROW(SmtRes!A69)</f>
        <v>69</v>
      </c>
      <c r="D49">
        <f>ROW(EtalonRes!A69)</f>
        <v>69</v>
      </c>
      <c r="E49" t="s">
        <v>89</v>
      </c>
      <c r="F49" t="s">
        <v>90</v>
      </c>
      <c r="G49" t="s">
        <v>91</v>
      </c>
      <c r="H49" t="s">
        <v>76</v>
      </c>
      <c r="I49">
        <v>0</v>
      </c>
      <c r="J49">
        <v>0</v>
      </c>
      <c r="K49">
        <v>0</v>
      </c>
      <c r="O49">
        <f t="shared" si="21"/>
        <v>0</v>
      </c>
      <c r="P49">
        <f t="shared" si="22"/>
        <v>0</v>
      </c>
      <c r="Q49">
        <f t="shared" si="23"/>
        <v>0</v>
      </c>
      <c r="R49">
        <f t="shared" si="24"/>
        <v>0</v>
      </c>
      <c r="S49">
        <f t="shared" si="25"/>
        <v>0</v>
      </c>
      <c r="T49">
        <f t="shared" si="26"/>
        <v>0</v>
      </c>
      <c r="U49">
        <f t="shared" si="27"/>
        <v>0</v>
      </c>
      <c r="V49">
        <f t="shared" si="28"/>
        <v>0</v>
      </c>
      <c r="W49">
        <f t="shared" si="29"/>
        <v>0</v>
      </c>
      <c r="X49">
        <f t="shared" si="30"/>
        <v>0</v>
      </c>
      <c r="Y49">
        <f t="shared" si="31"/>
        <v>0</v>
      </c>
      <c r="AA49">
        <v>78076343</v>
      </c>
      <c r="AB49">
        <f t="shared" si="32"/>
        <v>213.18</v>
      </c>
      <c r="AC49">
        <f>ROUND(((ES49*0)),2)</f>
        <v>0</v>
      </c>
      <c r="AD49">
        <f t="shared" si="56"/>
        <v>45.82</v>
      </c>
      <c r="AE49">
        <f t="shared" si="57"/>
        <v>1.0900000000000001</v>
      </c>
      <c r="AF49">
        <f t="shared" si="58"/>
        <v>167.36</v>
      </c>
      <c r="AG49">
        <f t="shared" si="34"/>
        <v>0</v>
      </c>
      <c r="AH49">
        <f t="shared" si="35"/>
        <v>19.04</v>
      </c>
      <c r="AI49">
        <f t="shared" si="36"/>
        <v>0.09</v>
      </c>
      <c r="AJ49">
        <f t="shared" si="37"/>
        <v>0</v>
      </c>
      <c r="AK49">
        <v>233.91</v>
      </c>
      <c r="AL49">
        <v>20.73</v>
      </c>
      <c r="AM49">
        <v>45.82</v>
      </c>
      <c r="AN49">
        <v>1.0900000000000001</v>
      </c>
      <c r="AO49">
        <v>167.36</v>
      </c>
      <c r="AP49">
        <v>0</v>
      </c>
      <c r="AQ49">
        <v>19.04</v>
      </c>
      <c r="AR49">
        <v>0.09</v>
      </c>
      <c r="AS49">
        <v>0</v>
      </c>
      <c r="AT49">
        <v>95</v>
      </c>
      <c r="AU49">
        <v>65</v>
      </c>
      <c r="AV49">
        <v>1</v>
      </c>
      <c r="AW49">
        <v>1</v>
      </c>
      <c r="AZ49">
        <v>1</v>
      </c>
      <c r="BA49">
        <v>37.31</v>
      </c>
      <c r="BB49">
        <v>9.56</v>
      </c>
      <c r="BC49">
        <v>13.82</v>
      </c>
      <c r="BD49" t="s">
        <v>3</v>
      </c>
      <c r="BE49" t="s">
        <v>3</v>
      </c>
      <c r="BF49" t="s">
        <v>3</v>
      </c>
      <c r="BG49" t="s">
        <v>3</v>
      </c>
      <c r="BH49">
        <v>0</v>
      </c>
      <c r="BI49">
        <v>2</v>
      </c>
      <c r="BJ49" t="s">
        <v>92</v>
      </c>
      <c r="BM49">
        <v>108001</v>
      </c>
      <c r="BN49">
        <v>0</v>
      </c>
      <c r="BO49" t="s">
        <v>90</v>
      </c>
      <c r="BP49">
        <v>1</v>
      </c>
      <c r="BQ49">
        <v>3</v>
      </c>
      <c r="BR49">
        <v>0</v>
      </c>
      <c r="BS49">
        <v>37.31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95</v>
      </c>
      <c r="CA49">
        <v>65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38"/>
        <v>0</v>
      </c>
      <c r="CQ49">
        <f t="shared" si="39"/>
        <v>0</v>
      </c>
      <c r="CR49">
        <f t="shared" si="40"/>
        <v>438.03920000000005</v>
      </c>
      <c r="CS49">
        <f t="shared" si="41"/>
        <v>40.667900000000003</v>
      </c>
      <c r="CT49">
        <f t="shared" si="42"/>
        <v>6244.2016000000012</v>
      </c>
      <c r="CU49">
        <f t="shared" si="43"/>
        <v>0</v>
      </c>
      <c r="CV49">
        <f t="shared" si="44"/>
        <v>19.04</v>
      </c>
      <c r="CW49">
        <f t="shared" si="45"/>
        <v>0.09</v>
      </c>
      <c r="CX49">
        <f t="shared" si="46"/>
        <v>0</v>
      </c>
      <c r="CY49">
        <f t="shared" si="59"/>
        <v>0</v>
      </c>
      <c r="CZ49">
        <f t="shared" si="60"/>
        <v>0</v>
      </c>
      <c r="DC49" t="s">
        <v>3</v>
      </c>
      <c r="DD49" t="s">
        <v>36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76</v>
      </c>
      <c r="DW49" t="s">
        <v>76</v>
      </c>
      <c r="DX49">
        <v>100</v>
      </c>
      <c r="DZ49" t="s">
        <v>3</v>
      </c>
      <c r="EA49" t="s">
        <v>3</v>
      </c>
      <c r="EB49" t="s">
        <v>3</v>
      </c>
      <c r="EC49" t="s">
        <v>3</v>
      </c>
      <c r="EE49">
        <v>68514339</v>
      </c>
      <c r="EF49">
        <v>3</v>
      </c>
      <c r="EG49" t="s">
        <v>37</v>
      </c>
      <c r="EH49">
        <v>0</v>
      </c>
      <c r="EI49" t="s">
        <v>3</v>
      </c>
      <c r="EJ49">
        <v>2</v>
      </c>
      <c r="EK49">
        <v>108001</v>
      </c>
      <c r="EL49" t="s">
        <v>64</v>
      </c>
      <c r="EM49" t="s">
        <v>65</v>
      </c>
      <c r="EO49" t="s">
        <v>3</v>
      </c>
      <c r="EQ49">
        <v>0</v>
      </c>
      <c r="ER49">
        <v>233.91</v>
      </c>
      <c r="ES49">
        <v>20.73</v>
      </c>
      <c r="ET49">
        <v>45.82</v>
      </c>
      <c r="EU49">
        <v>1.0900000000000001</v>
      </c>
      <c r="EV49">
        <v>167.36</v>
      </c>
      <c r="EW49">
        <v>19.04</v>
      </c>
      <c r="EX49">
        <v>0.09</v>
      </c>
      <c r="EY49">
        <v>0</v>
      </c>
      <c r="FQ49">
        <v>0</v>
      </c>
      <c r="FR49">
        <f t="shared" si="47"/>
        <v>0</v>
      </c>
      <c r="FS49">
        <v>0</v>
      </c>
      <c r="FX49">
        <v>95</v>
      </c>
      <c r="FY49">
        <v>65</v>
      </c>
      <c r="GA49" t="s">
        <v>3</v>
      </c>
      <c r="GD49">
        <v>1</v>
      </c>
      <c r="GF49">
        <v>1444856740</v>
      </c>
      <c r="GG49">
        <v>2</v>
      </c>
      <c r="GH49">
        <v>1</v>
      </c>
      <c r="GI49">
        <v>2</v>
      </c>
      <c r="GJ49">
        <v>0</v>
      </c>
      <c r="GK49">
        <v>0</v>
      </c>
      <c r="GL49">
        <f t="shared" si="48"/>
        <v>0</v>
      </c>
      <c r="GM49">
        <f t="shared" si="49"/>
        <v>0</v>
      </c>
      <c r="GN49">
        <f t="shared" si="50"/>
        <v>0</v>
      </c>
      <c r="GO49">
        <f t="shared" si="51"/>
        <v>0</v>
      </c>
      <c r="GP49">
        <f t="shared" si="52"/>
        <v>0</v>
      </c>
      <c r="GR49">
        <v>0</v>
      </c>
      <c r="GS49">
        <v>3</v>
      </c>
      <c r="GT49">
        <v>0</v>
      </c>
      <c r="GU49" t="s">
        <v>3</v>
      </c>
      <c r="GV49">
        <f t="shared" si="53"/>
        <v>0</v>
      </c>
      <c r="GW49">
        <v>1</v>
      </c>
      <c r="GX49">
        <f t="shared" si="54"/>
        <v>0</v>
      </c>
      <c r="HA49">
        <v>0</v>
      </c>
      <c r="HB49">
        <v>0</v>
      </c>
      <c r="HC49">
        <f t="shared" si="55"/>
        <v>0</v>
      </c>
      <c r="HE49" t="s">
        <v>3</v>
      </c>
      <c r="HF49" t="s">
        <v>3</v>
      </c>
      <c r="HM49" t="s">
        <v>3</v>
      </c>
      <c r="HN49" t="s">
        <v>3</v>
      </c>
      <c r="HO49" t="s">
        <v>3</v>
      </c>
      <c r="HP49" t="s">
        <v>3</v>
      </c>
      <c r="HQ49" t="s">
        <v>3</v>
      </c>
      <c r="IK49">
        <v>0</v>
      </c>
    </row>
    <row r="50" spans="1:245" x14ac:dyDescent="0.2">
      <c r="A50">
        <v>17</v>
      </c>
      <c r="B50">
        <v>1</v>
      </c>
      <c r="C50">
        <f>ROW(SmtRes!A72)</f>
        <v>72</v>
      </c>
      <c r="D50">
        <f>ROW(EtalonRes!A72)</f>
        <v>72</v>
      </c>
      <c r="E50" t="s">
        <v>93</v>
      </c>
      <c r="F50" t="s">
        <v>28</v>
      </c>
      <c r="G50" t="s">
        <v>29</v>
      </c>
      <c r="H50" t="s">
        <v>17</v>
      </c>
      <c r="I50">
        <v>0</v>
      </c>
      <c r="J50">
        <v>0</v>
      </c>
      <c r="K50">
        <v>0</v>
      </c>
      <c r="O50">
        <f t="shared" si="21"/>
        <v>0</v>
      </c>
      <c r="P50">
        <f t="shared" si="22"/>
        <v>0</v>
      </c>
      <c r="Q50">
        <f t="shared" si="23"/>
        <v>0</v>
      </c>
      <c r="R50">
        <f t="shared" si="24"/>
        <v>0</v>
      </c>
      <c r="S50">
        <f t="shared" si="25"/>
        <v>0</v>
      </c>
      <c r="T50">
        <f t="shared" si="26"/>
        <v>0</v>
      </c>
      <c r="U50">
        <f t="shared" si="27"/>
        <v>0</v>
      </c>
      <c r="V50">
        <f t="shared" si="28"/>
        <v>0</v>
      </c>
      <c r="W50">
        <f t="shared" si="29"/>
        <v>0</v>
      </c>
      <c r="X50">
        <f t="shared" si="30"/>
        <v>0</v>
      </c>
      <c r="Y50">
        <f t="shared" si="31"/>
        <v>0</v>
      </c>
      <c r="AA50">
        <v>78076343</v>
      </c>
      <c r="AB50">
        <f t="shared" si="32"/>
        <v>1323.57</v>
      </c>
      <c r="AC50">
        <f>ROUND((ES50),2)</f>
        <v>0</v>
      </c>
      <c r="AD50">
        <f>ROUND((ET50),2)</f>
        <v>0</v>
      </c>
      <c r="AE50">
        <f t="shared" si="57"/>
        <v>0</v>
      </c>
      <c r="AF50">
        <f t="shared" si="58"/>
        <v>1323.57</v>
      </c>
      <c r="AG50">
        <f t="shared" si="34"/>
        <v>0</v>
      </c>
      <c r="AH50">
        <f t="shared" si="35"/>
        <v>90.04</v>
      </c>
      <c r="AI50">
        <f t="shared" si="36"/>
        <v>0</v>
      </c>
      <c r="AJ50">
        <f t="shared" si="37"/>
        <v>0</v>
      </c>
      <c r="AK50">
        <v>1323.57</v>
      </c>
      <c r="AL50">
        <v>0</v>
      </c>
      <c r="AM50">
        <v>0</v>
      </c>
      <c r="AN50">
        <v>0</v>
      </c>
      <c r="AO50">
        <v>1323.57</v>
      </c>
      <c r="AP50">
        <v>0</v>
      </c>
      <c r="AQ50">
        <v>90.04</v>
      </c>
      <c r="AR50">
        <v>0</v>
      </c>
      <c r="AS50">
        <v>0</v>
      </c>
      <c r="AT50">
        <v>0</v>
      </c>
      <c r="AU50">
        <v>0</v>
      </c>
      <c r="AV50">
        <v>1</v>
      </c>
      <c r="AW50">
        <v>1</v>
      </c>
      <c r="AZ50">
        <v>1</v>
      </c>
      <c r="BA50">
        <v>37.31</v>
      </c>
      <c r="BB50">
        <v>1</v>
      </c>
      <c r="BC50">
        <v>1</v>
      </c>
      <c r="BD50" t="s">
        <v>3</v>
      </c>
      <c r="BE50" t="s">
        <v>3</v>
      </c>
      <c r="BF50" t="s">
        <v>3</v>
      </c>
      <c r="BG50" t="s">
        <v>3</v>
      </c>
      <c r="BH50">
        <v>0</v>
      </c>
      <c r="BI50">
        <v>0</v>
      </c>
      <c r="BJ50" t="s">
        <v>30</v>
      </c>
      <c r="BM50">
        <v>200002</v>
      </c>
      <c r="BN50">
        <v>0</v>
      </c>
      <c r="BO50" t="s">
        <v>28</v>
      </c>
      <c r="BP50">
        <v>1</v>
      </c>
      <c r="BQ50">
        <v>0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0</v>
      </c>
      <c r="CA50">
        <v>0</v>
      </c>
      <c r="CB50" t="s">
        <v>3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38"/>
        <v>0</v>
      </c>
      <c r="CQ50">
        <f t="shared" si="39"/>
        <v>0</v>
      </c>
      <c r="CR50">
        <f t="shared" si="40"/>
        <v>0</v>
      </c>
      <c r="CS50">
        <f t="shared" si="41"/>
        <v>0</v>
      </c>
      <c r="CT50">
        <f t="shared" si="42"/>
        <v>49382.396699999998</v>
      </c>
      <c r="CU50">
        <f t="shared" si="43"/>
        <v>0</v>
      </c>
      <c r="CV50">
        <f t="shared" si="44"/>
        <v>90.04</v>
      </c>
      <c r="CW50">
        <f t="shared" si="45"/>
        <v>0</v>
      </c>
      <c r="CX50">
        <f t="shared" si="46"/>
        <v>0</v>
      </c>
      <c r="CY50">
        <f>0</f>
        <v>0</v>
      </c>
      <c r="CZ50">
        <f>0</f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1013</v>
      </c>
      <c r="DV50" t="s">
        <v>17</v>
      </c>
      <c r="DW50" t="s">
        <v>17</v>
      </c>
      <c r="DX50">
        <v>1</v>
      </c>
      <c r="DZ50" t="s">
        <v>3</v>
      </c>
      <c r="EA50" t="s">
        <v>3</v>
      </c>
      <c r="EB50" t="s">
        <v>3</v>
      </c>
      <c r="EC50" t="s">
        <v>3</v>
      </c>
      <c r="EE50">
        <v>0</v>
      </c>
      <c r="EF50">
        <v>0</v>
      </c>
      <c r="EG50" t="s">
        <v>3</v>
      </c>
      <c r="EH50">
        <v>0</v>
      </c>
      <c r="EI50" t="s">
        <v>3</v>
      </c>
      <c r="EJ50">
        <v>0</v>
      </c>
      <c r="EK50">
        <v>200002</v>
      </c>
      <c r="EL50" t="s">
        <v>3</v>
      </c>
      <c r="EM50" t="s">
        <v>3</v>
      </c>
      <c r="EO50" t="s">
        <v>3</v>
      </c>
      <c r="EQ50">
        <v>0</v>
      </c>
      <c r="ER50">
        <v>1323.57</v>
      </c>
      <c r="ES50">
        <v>0</v>
      </c>
      <c r="ET50">
        <v>0</v>
      </c>
      <c r="EU50">
        <v>0</v>
      </c>
      <c r="EV50">
        <v>1323.57</v>
      </c>
      <c r="EW50">
        <v>90.04</v>
      </c>
      <c r="EX50">
        <v>0</v>
      </c>
      <c r="EY50">
        <v>0</v>
      </c>
      <c r="FQ50">
        <v>0</v>
      </c>
      <c r="FR50">
        <f t="shared" si="47"/>
        <v>0</v>
      </c>
      <c r="FS50">
        <v>0</v>
      </c>
      <c r="FX50">
        <v>0</v>
      </c>
      <c r="FY50">
        <v>0</v>
      </c>
      <c r="GA50" t="s">
        <v>3</v>
      </c>
      <c r="GD50">
        <v>1</v>
      </c>
      <c r="GF50">
        <v>-175398294</v>
      </c>
      <c r="GG50">
        <v>2</v>
      </c>
      <c r="GH50">
        <v>1</v>
      </c>
      <c r="GI50">
        <v>2</v>
      </c>
      <c r="GJ50">
        <v>0</v>
      </c>
      <c r="GK50">
        <v>0</v>
      </c>
      <c r="GL50">
        <f t="shared" si="48"/>
        <v>0</v>
      </c>
      <c r="GM50">
        <f t="shared" si="49"/>
        <v>0</v>
      </c>
      <c r="GN50">
        <f t="shared" si="50"/>
        <v>0</v>
      </c>
      <c r="GO50">
        <f t="shared" si="51"/>
        <v>0</v>
      </c>
      <c r="GP50">
        <f t="shared" si="52"/>
        <v>0</v>
      </c>
      <c r="GR50">
        <v>0</v>
      </c>
      <c r="GS50">
        <v>3</v>
      </c>
      <c r="GT50">
        <v>0</v>
      </c>
      <c r="GU50" t="s">
        <v>3</v>
      </c>
      <c r="GV50">
        <f t="shared" si="53"/>
        <v>0</v>
      </c>
      <c r="GW50">
        <v>1</v>
      </c>
      <c r="GX50">
        <f t="shared" si="54"/>
        <v>0</v>
      </c>
      <c r="HA50">
        <v>0</v>
      </c>
      <c r="HB50">
        <v>0</v>
      </c>
      <c r="HC50">
        <f t="shared" si="55"/>
        <v>0</v>
      </c>
      <c r="HE50" t="s">
        <v>3</v>
      </c>
      <c r="HF50" t="s">
        <v>3</v>
      </c>
      <c r="HM50" t="s">
        <v>3</v>
      </c>
      <c r="HN50" t="s">
        <v>3</v>
      </c>
      <c r="HO50" t="s">
        <v>3</v>
      </c>
      <c r="HP50" t="s">
        <v>3</v>
      </c>
      <c r="HQ50" t="s">
        <v>3</v>
      </c>
      <c r="IK50">
        <v>0</v>
      </c>
    </row>
    <row r="51" spans="1:245" x14ac:dyDescent="0.2">
      <c r="A51">
        <v>17</v>
      </c>
      <c r="B51">
        <v>1</v>
      </c>
      <c r="C51">
        <f>ROW(SmtRes!A82)</f>
        <v>82</v>
      </c>
      <c r="D51">
        <f>ROW(EtalonRes!A82)</f>
        <v>82</v>
      </c>
      <c r="E51" t="s">
        <v>94</v>
      </c>
      <c r="F51" t="s">
        <v>95</v>
      </c>
      <c r="G51" t="s">
        <v>96</v>
      </c>
      <c r="H51" t="s">
        <v>76</v>
      </c>
      <c r="I51">
        <v>0</v>
      </c>
      <c r="J51">
        <v>0</v>
      </c>
      <c r="K51">
        <v>0</v>
      </c>
      <c r="O51">
        <f t="shared" si="21"/>
        <v>0</v>
      </c>
      <c r="P51">
        <f t="shared" si="22"/>
        <v>0</v>
      </c>
      <c r="Q51">
        <f t="shared" si="23"/>
        <v>0</v>
      </c>
      <c r="R51">
        <f t="shared" si="24"/>
        <v>0</v>
      </c>
      <c r="S51">
        <f t="shared" si="25"/>
        <v>0</v>
      </c>
      <c r="T51">
        <f t="shared" si="26"/>
        <v>0</v>
      </c>
      <c r="U51">
        <f t="shared" si="27"/>
        <v>0</v>
      </c>
      <c r="V51">
        <f t="shared" si="28"/>
        <v>0</v>
      </c>
      <c r="W51">
        <f t="shared" si="29"/>
        <v>0</v>
      </c>
      <c r="X51">
        <f t="shared" si="30"/>
        <v>0</v>
      </c>
      <c r="Y51">
        <f t="shared" si="31"/>
        <v>0</v>
      </c>
      <c r="AA51">
        <v>78076343</v>
      </c>
      <c r="AB51">
        <f t="shared" si="32"/>
        <v>41.77</v>
      </c>
      <c r="AC51">
        <f>ROUND(((ES51*0)),2)</f>
        <v>0</v>
      </c>
      <c r="AD51">
        <f t="shared" ref="AD51:AD90" si="61">ROUND((((ET51)-(EU51))+AE51),2)</f>
        <v>2.2999999999999998</v>
      </c>
      <c r="AE51">
        <f t="shared" si="57"/>
        <v>0.12</v>
      </c>
      <c r="AF51">
        <f t="shared" si="58"/>
        <v>39.47</v>
      </c>
      <c r="AG51">
        <f t="shared" si="34"/>
        <v>0</v>
      </c>
      <c r="AH51">
        <f t="shared" si="35"/>
        <v>4.49</v>
      </c>
      <c r="AI51">
        <f t="shared" si="36"/>
        <v>0.01</v>
      </c>
      <c r="AJ51">
        <f t="shared" si="37"/>
        <v>0</v>
      </c>
      <c r="AK51">
        <v>53.17</v>
      </c>
      <c r="AL51">
        <v>11.4</v>
      </c>
      <c r="AM51">
        <v>2.2999999999999998</v>
      </c>
      <c r="AN51">
        <v>0.12</v>
      </c>
      <c r="AO51">
        <v>39.47</v>
      </c>
      <c r="AP51">
        <v>0</v>
      </c>
      <c r="AQ51">
        <v>4.49</v>
      </c>
      <c r="AR51">
        <v>0.01</v>
      </c>
      <c r="AS51">
        <v>0</v>
      </c>
      <c r="AT51">
        <v>95</v>
      </c>
      <c r="AU51">
        <v>65</v>
      </c>
      <c r="AV51">
        <v>1</v>
      </c>
      <c r="AW51">
        <v>1</v>
      </c>
      <c r="AZ51">
        <v>1</v>
      </c>
      <c r="BA51">
        <v>37.31</v>
      </c>
      <c r="BB51">
        <v>12.64</v>
      </c>
      <c r="BC51">
        <v>17.100000000000001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2</v>
      </c>
      <c r="BJ51" t="s">
        <v>97</v>
      </c>
      <c r="BM51">
        <v>108001</v>
      </c>
      <c r="BN51">
        <v>0</v>
      </c>
      <c r="BO51" t="s">
        <v>95</v>
      </c>
      <c r="BP51">
        <v>1</v>
      </c>
      <c r="BQ51">
        <v>3</v>
      </c>
      <c r="BR51">
        <v>0</v>
      </c>
      <c r="BS51">
        <v>37.31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95</v>
      </c>
      <c r="CA51">
        <v>65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38"/>
        <v>0</v>
      </c>
      <c r="CQ51">
        <f t="shared" si="39"/>
        <v>0</v>
      </c>
      <c r="CR51">
        <f t="shared" si="40"/>
        <v>29.071999999999999</v>
      </c>
      <c r="CS51">
        <f t="shared" si="41"/>
        <v>4.4771999999999998</v>
      </c>
      <c r="CT51">
        <f t="shared" si="42"/>
        <v>1472.6257000000001</v>
      </c>
      <c r="CU51">
        <f t="shared" si="43"/>
        <v>0</v>
      </c>
      <c r="CV51">
        <f t="shared" si="44"/>
        <v>4.49</v>
      </c>
      <c r="CW51">
        <f t="shared" si="45"/>
        <v>0.01</v>
      </c>
      <c r="CX51">
        <f t="shared" si="46"/>
        <v>0</v>
      </c>
      <c r="CY51">
        <f t="shared" ref="CY51:CY90" si="62">(((S51+R51)*AT51)/100)</f>
        <v>0</v>
      </c>
      <c r="CZ51">
        <f t="shared" ref="CZ51:CZ90" si="63">(((S51+R51)*AU51)/100)</f>
        <v>0</v>
      </c>
      <c r="DC51" t="s">
        <v>3</v>
      </c>
      <c r="DD51" t="s">
        <v>36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1003</v>
      </c>
      <c r="DV51" t="s">
        <v>76</v>
      </c>
      <c r="DW51" t="s">
        <v>76</v>
      </c>
      <c r="DX51">
        <v>100</v>
      </c>
      <c r="DZ51" t="s">
        <v>3</v>
      </c>
      <c r="EA51" t="s">
        <v>3</v>
      </c>
      <c r="EB51" t="s">
        <v>3</v>
      </c>
      <c r="EC51" t="s">
        <v>3</v>
      </c>
      <c r="EE51">
        <v>68514339</v>
      </c>
      <c r="EF51">
        <v>3</v>
      </c>
      <c r="EG51" t="s">
        <v>37</v>
      </c>
      <c r="EH51">
        <v>0</v>
      </c>
      <c r="EI51" t="s">
        <v>3</v>
      </c>
      <c r="EJ51">
        <v>2</v>
      </c>
      <c r="EK51">
        <v>108001</v>
      </c>
      <c r="EL51" t="s">
        <v>64</v>
      </c>
      <c r="EM51" t="s">
        <v>65</v>
      </c>
      <c r="EO51" t="s">
        <v>3</v>
      </c>
      <c r="EQ51">
        <v>0</v>
      </c>
      <c r="ER51">
        <v>53.17</v>
      </c>
      <c r="ES51">
        <v>11.4</v>
      </c>
      <c r="ET51">
        <v>2.2999999999999998</v>
      </c>
      <c r="EU51">
        <v>0.12</v>
      </c>
      <c r="EV51">
        <v>39.47</v>
      </c>
      <c r="EW51">
        <v>4.49</v>
      </c>
      <c r="EX51">
        <v>0.01</v>
      </c>
      <c r="EY51">
        <v>0</v>
      </c>
      <c r="FQ51">
        <v>0</v>
      </c>
      <c r="FR51">
        <f t="shared" si="47"/>
        <v>0</v>
      </c>
      <c r="FS51">
        <v>0</v>
      </c>
      <c r="FX51">
        <v>95</v>
      </c>
      <c r="FY51">
        <v>65</v>
      </c>
      <c r="GA51" t="s">
        <v>3</v>
      </c>
      <c r="GD51">
        <v>1</v>
      </c>
      <c r="GF51">
        <v>-1199761563</v>
      </c>
      <c r="GG51">
        <v>2</v>
      </c>
      <c r="GH51">
        <v>1</v>
      </c>
      <c r="GI51">
        <v>2</v>
      </c>
      <c r="GJ51">
        <v>0</v>
      </c>
      <c r="GK51">
        <v>0</v>
      </c>
      <c r="GL51">
        <f t="shared" si="48"/>
        <v>0</v>
      </c>
      <c r="GM51">
        <f t="shared" si="49"/>
        <v>0</v>
      </c>
      <c r="GN51">
        <f t="shared" si="50"/>
        <v>0</v>
      </c>
      <c r="GO51">
        <f t="shared" si="51"/>
        <v>0</v>
      </c>
      <c r="GP51">
        <f t="shared" si="52"/>
        <v>0</v>
      </c>
      <c r="GR51">
        <v>0</v>
      </c>
      <c r="GS51">
        <v>3</v>
      </c>
      <c r="GT51">
        <v>0</v>
      </c>
      <c r="GU51" t="s">
        <v>3</v>
      </c>
      <c r="GV51">
        <f t="shared" si="53"/>
        <v>0</v>
      </c>
      <c r="GW51">
        <v>1</v>
      </c>
      <c r="GX51">
        <f t="shared" si="54"/>
        <v>0</v>
      </c>
      <c r="HA51">
        <v>0</v>
      </c>
      <c r="HB51">
        <v>0</v>
      </c>
      <c r="HC51">
        <f t="shared" si="55"/>
        <v>0</v>
      </c>
      <c r="HE51" t="s">
        <v>3</v>
      </c>
      <c r="HF51" t="s">
        <v>3</v>
      </c>
      <c r="HM51" t="s">
        <v>3</v>
      </c>
      <c r="HN51" t="s">
        <v>3</v>
      </c>
      <c r="HO51" t="s">
        <v>3</v>
      </c>
      <c r="HP51" t="s">
        <v>3</v>
      </c>
      <c r="HQ51" t="s">
        <v>3</v>
      </c>
      <c r="IK51">
        <v>0</v>
      </c>
    </row>
    <row r="52" spans="1:245" x14ac:dyDescent="0.2">
      <c r="A52">
        <v>17</v>
      </c>
      <c r="B52">
        <v>1</v>
      </c>
      <c r="E52" t="s">
        <v>98</v>
      </c>
      <c r="F52" t="s">
        <v>3</v>
      </c>
      <c r="G52" t="s">
        <v>99</v>
      </c>
      <c r="H52" t="s">
        <v>80</v>
      </c>
      <c r="I52">
        <v>0</v>
      </c>
      <c r="J52">
        <v>0</v>
      </c>
      <c r="K52">
        <v>0</v>
      </c>
      <c r="O52">
        <f t="shared" si="21"/>
        <v>0</v>
      </c>
      <c r="P52">
        <f t="shared" si="22"/>
        <v>0</v>
      </c>
      <c r="Q52">
        <f t="shared" si="23"/>
        <v>0</v>
      </c>
      <c r="R52">
        <f t="shared" si="24"/>
        <v>0</v>
      </c>
      <c r="S52">
        <f t="shared" si="25"/>
        <v>0</v>
      </c>
      <c r="T52">
        <f t="shared" si="26"/>
        <v>0</v>
      </c>
      <c r="U52">
        <f t="shared" si="27"/>
        <v>0</v>
      </c>
      <c r="V52">
        <f t="shared" si="28"/>
        <v>0</v>
      </c>
      <c r="W52">
        <f t="shared" si="29"/>
        <v>0</v>
      </c>
      <c r="X52">
        <f t="shared" si="30"/>
        <v>0</v>
      </c>
      <c r="Y52">
        <f t="shared" si="31"/>
        <v>0</v>
      </c>
      <c r="AA52">
        <v>78076343</v>
      </c>
      <c r="AB52">
        <f t="shared" si="32"/>
        <v>23</v>
      </c>
      <c r="AC52">
        <f t="shared" ref="AC52:AC58" si="64">ROUND((ES52),2)</f>
        <v>23</v>
      </c>
      <c r="AD52">
        <f t="shared" si="61"/>
        <v>0</v>
      </c>
      <c r="AE52">
        <f t="shared" si="57"/>
        <v>0</v>
      </c>
      <c r="AF52">
        <f t="shared" si="58"/>
        <v>0</v>
      </c>
      <c r="AG52">
        <f t="shared" si="34"/>
        <v>0</v>
      </c>
      <c r="AH52">
        <f t="shared" si="35"/>
        <v>0</v>
      </c>
      <c r="AI52">
        <f t="shared" si="36"/>
        <v>0</v>
      </c>
      <c r="AJ52">
        <f t="shared" si="37"/>
        <v>0</v>
      </c>
      <c r="AK52">
        <v>23</v>
      </c>
      <c r="AL52">
        <v>23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1</v>
      </c>
      <c r="BJ52" t="s">
        <v>3</v>
      </c>
      <c r="BM52">
        <v>1100</v>
      </c>
      <c r="BN52">
        <v>0</v>
      </c>
      <c r="BO52" t="s">
        <v>3</v>
      </c>
      <c r="BP52">
        <v>0</v>
      </c>
      <c r="BQ52">
        <v>8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0</v>
      </c>
      <c r="CA52">
        <v>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38"/>
        <v>0</v>
      </c>
      <c r="CQ52">
        <f t="shared" si="39"/>
        <v>23</v>
      </c>
      <c r="CR52">
        <f t="shared" si="40"/>
        <v>0</v>
      </c>
      <c r="CS52">
        <f t="shared" si="41"/>
        <v>0</v>
      </c>
      <c r="CT52">
        <f t="shared" si="42"/>
        <v>0</v>
      </c>
      <c r="CU52">
        <f t="shared" si="43"/>
        <v>0</v>
      </c>
      <c r="CV52">
        <f t="shared" si="44"/>
        <v>0</v>
      </c>
      <c r="CW52">
        <f t="shared" si="45"/>
        <v>0</v>
      </c>
      <c r="CX52">
        <f t="shared" si="46"/>
        <v>0</v>
      </c>
      <c r="CY52">
        <f t="shared" si="62"/>
        <v>0</v>
      </c>
      <c r="CZ52">
        <f t="shared" si="63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1003</v>
      </c>
      <c r="DV52" t="s">
        <v>80</v>
      </c>
      <c r="DW52" t="s">
        <v>80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68514636</v>
      </c>
      <c r="EF52">
        <v>8</v>
      </c>
      <c r="EG52" t="s">
        <v>43</v>
      </c>
      <c r="EH52">
        <v>0</v>
      </c>
      <c r="EI52" t="s">
        <v>3</v>
      </c>
      <c r="EJ52">
        <v>1</v>
      </c>
      <c r="EK52">
        <v>1100</v>
      </c>
      <c r="EL52" t="s">
        <v>44</v>
      </c>
      <c r="EM52" t="s">
        <v>45</v>
      </c>
      <c r="EO52" t="s">
        <v>3</v>
      </c>
      <c r="EQ52">
        <v>0</v>
      </c>
      <c r="ER52">
        <v>23</v>
      </c>
      <c r="ES52">
        <v>23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5</v>
      </c>
      <c r="FC52">
        <v>0</v>
      </c>
      <c r="FD52">
        <v>18</v>
      </c>
      <c r="FF52">
        <v>23</v>
      </c>
      <c r="FQ52">
        <v>0</v>
      </c>
      <c r="FR52">
        <f t="shared" si="47"/>
        <v>0</v>
      </c>
      <c r="FS52">
        <v>0</v>
      </c>
      <c r="FX52">
        <v>0</v>
      </c>
      <c r="FY52">
        <v>0</v>
      </c>
      <c r="GA52" t="s">
        <v>3</v>
      </c>
      <c r="GD52">
        <v>1</v>
      </c>
      <c r="GF52">
        <v>-264140923</v>
      </c>
      <c r="GG52">
        <v>2</v>
      </c>
      <c r="GH52">
        <v>3</v>
      </c>
      <c r="GI52">
        <v>-2</v>
      </c>
      <c r="GJ52">
        <v>0</v>
      </c>
      <c r="GK52">
        <v>0</v>
      </c>
      <c r="GL52">
        <f t="shared" si="48"/>
        <v>0</v>
      </c>
      <c r="GM52">
        <f t="shared" si="49"/>
        <v>0</v>
      </c>
      <c r="GN52">
        <f t="shared" si="50"/>
        <v>0</v>
      </c>
      <c r="GO52">
        <f t="shared" si="51"/>
        <v>0</v>
      </c>
      <c r="GP52">
        <f t="shared" si="52"/>
        <v>0</v>
      </c>
      <c r="GR52">
        <v>1</v>
      </c>
      <c r="GS52">
        <v>1</v>
      </c>
      <c r="GT52">
        <v>0</v>
      </c>
      <c r="GU52" t="s">
        <v>3</v>
      </c>
      <c r="GV52">
        <f t="shared" si="53"/>
        <v>0</v>
      </c>
      <c r="GW52">
        <v>1</v>
      </c>
      <c r="GX52">
        <f t="shared" si="54"/>
        <v>0</v>
      </c>
      <c r="HA52">
        <v>0</v>
      </c>
      <c r="HB52">
        <v>0</v>
      </c>
      <c r="HC52">
        <f t="shared" si="55"/>
        <v>0</v>
      </c>
      <c r="HE52" t="s">
        <v>3</v>
      </c>
      <c r="HF52" t="s">
        <v>3</v>
      </c>
      <c r="HM52" t="s">
        <v>3</v>
      </c>
      <c r="HN52" t="s">
        <v>3</v>
      </c>
      <c r="HO52" t="s">
        <v>3</v>
      </c>
      <c r="HP52" t="s">
        <v>3</v>
      </c>
      <c r="HQ52" t="s">
        <v>3</v>
      </c>
      <c r="IK52">
        <v>0</v>
      </c>
    </row>
    <row r="53" spans="1:245" x14ac:dyDescent="0.2">
      <c r="A53">
        <v>17</v>
      </c>
      <c r="B53">
        <v>1</v>
      </c>
      <c r="E53" t="s">
        <v>100</v>
      </c>
      <c r="F53" t="s">
        <v>3</v>
      </c>
      <c r="G53" t="s">
        <v>101</v>
      </c>
      <c r="H53" t="s">
        <v>80</v>
      </c>
      <c r="I53">
        <v>0</v>
      </c>
      <c r="J53">
        <v>0</v>
      </c>
      <c r="K53">
        <v>0</v>
      </c>
      <c r="O53">
        <f t="shared" si="21"/>
        <v>0</v>
      </c>
      <c r="P53">
        <f t="shared" si="22"/>
        <v>0</v>
      </c>
      <c r="Q53">
        <f t="shared" si="23"/>
        <v>0</v>
      </c>
      <c r="R53">
        <f t="shared" si="24"/>
        <v>0</v>
      </c>
      <c r="S53">
        <f t="shared" si="25"/>
        <v>0</v>
      </c>
      <c r="T53">
        <f t="shared" si="26"/>
        <v>0</v>
      </c>
      <c r="U53">
        <f t="shared" si="27"/>
        <v>0</v>
      </c>
      <c r="V53">
        <f t="shared" si="28"/>
        <v>0</v>
      </c>
      <c r="W53">
        <f t="shared" si="29"/>
        <v>0</v>
      </c>
      <c r="X53">
        <f t="shared" si="30"/>
        <v>0</v>
      </c>
      <c r="Y53">
        <f t="shared" si="31"/>
        <v>0</v>
      </c>
      <c r="AA53">
        <v>78076343</v>
      </c>
      <c r="AB53">
        <f t="shared" si="32"/>
        <v>28</v>
      </c>
      <c r="AC53">
        <f t="shared" si="64"/>
        <v>28</v>
      </c>
      <c r="AD53">
        <f t="shared" si="61"/>
        <v>0</v>
      </c>
      <c r="AE53">
        <f t="shared" si="57"/>
        <v>0</v>
      </c>
      <c r="AF53">
        <f t="shared" si="58"/>
        <v>0</v>
      </c>
      <c r="AG53">
        <f t="shared" si="34"/>
        <v>0</v>
      </c>
      <c r="AH53">
        <f t="shared" si="35"/>
        <v>0</v>
      </c>
      <c r="AI53">
        <f t="shared" si="36"/>
        <v>0</v>
      </c>
      <c r="AJ53">
        <f t="shared" si="37"/>
        <v>0</v>
      </c>
      <c r="AK53">
        <v>28</v>
      </c>
      <c r="AL53">
        <v>28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1</v>
      </c>
      <c r="BJ53" t="s">
        <v>3</v>
      </c>
      <c r="BM53">
        <v>1100</v>
      </c>
      <c r="BN53">
        <v>0</v>
      </c>
      <c r="BO53" t="s">
        <v>3</v>
      </c>
      <c r="BP53">
        <v>0</v>
      </c>
      <c r="BQ53">
        <v>8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0</v>
      </c>
      <c r="CA53">
        <v>0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38"/>
        <v>0</v>
      </c>
      <c r="CQ53">
        <f t="shared" si="39"/>
        <v>28</v>
      </c>
      <c r="CR53">
        <f t="shared" si="40"/>
        <v>0</v>
      </c>
      <c r="CS53">
        <f t="shared" si="41"/>
        <v>0</v>
      </c>
      <c r="CT53">
        <f t="shared" si="42"/>
        <v>0</v>
      </c>
      <c r="CU53">
        <f t="shared" si="43"/>
        <v>0</v>
      </c>
      <c r="CV53">
        <f t="shared" si="44"/>
        <v>0</v>
      </c>
      <c r="CW53">
        <f t="shared" si="45"/>
        <v>0</v>
      </c>
      <c r="CX53">
        <f t="shared" si="46"/>
        <v>0</v>
      </c>
      <c r="CY53">
        <f t="shared" si="62"/>
        <v>0</v>
      </c>
      <c r="CZ53">
        <f t="shared" si="63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1003</v>
      </c>
      <c r="DV53" t="s">
        <v>80</v>
      </c>
      <c r="DW53" t="s">
        <v>80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68514636</v>
      </c>
      <c r="EF53">
        <v>8</v>
      </c>
      <c r="EG53" t="s">
        <v>43</v>
      </c>
      <c r="EH53">
        <v>0</v>
      </c>
      <c r="EI53" t="s">
        <v>3</v>
      </c>
      <c r="EJ53">
        <v>1</v>
      </c>
      <c r="EK53">
        <v>1100</v>
      </c>
      <c r="EL53" t="s">
        <v>44</v>
      </c>
      <c r="EM53" t="s">
        <v>45</v>
      </c>
      <c r="EO53" t="s">
        <v>3</v>
      </c>
      <c r="EQ53">
        <v>0</v>
      </c>
      <c r="ER53">
        <v>28</v>
      </c>
      <c r="ES53">
        <v>28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5</v>
      </c>
      <c r="FC53">
        <v>0</v>
      </c>
      <c r="FD53">
        <v>18</v>
      </c>
      <c r="FF53">
        <v>28</v>
      </c>
      <c r="FQ53">
        <v>0</v>
      </c>
      <c r="FR53">
        <f t="shared" si="47"/>
        <v>0</v>
      </c>
      <c r="FS53">
        <v>0</v>
      </c>
      <c r="FX53">
        <v>0</v>
      </c>
      <c r="FY53">
        <v>0</v>
      </c>
      <c r="GA53" t="s">
        <v>3</v>
      </c>
      <c r="GD53">
        <v>1</v>
      </c>
      <c r="GF53">
        <v>2123293088</v>
      </c>
      <c r="GG53">
        <v>2</v>
      </c>
      <c r="GH53">
        <v>3</v>
      </c>
      <c r="GI53">
        <v>-2</v>
      </c>
      <c r="GJ53">
        <v>0</v>
      </c>
      <c r="GK53">
        <v>0</v>
      </c>
      <c r="GL53">
        <f t="shared" si="48"/>
        <v>0</v>
      </c>
      <c r="GM53">
        <f t="shared" si="49"/>
        <v>0</v>
      </c>
      <c r="GN53">
        <f t="shared" si="50"/>
        <v>0</v>
      </c>
      <c r="GO53">
        <f t="shared" si="51"/>
        <v>0</v>
      </c>
      <c r="GP53">
        <f t="shared" si="52"/>
        <v>0</v>
      </c>
      <c r="GR53">
        <v>1</v>
      </c>
      <c r="GS53">
        <v>1</v>
      </c>
      <c r="GT53">
        <v>0</v>
      </c>
      <c r="GU53" t="s">
        <v>3</v>
      </c>
      <c r="GV53">
        <f t="shared" si="53"/>
        <v>0</v>
      </c>
      <c r="GW53">
        <v>1</v>
      </c>
      <c r="GX53">
        <f t="shared" si="54"/>
        <v>0</v>
      </c>
      <c r="HA53">
        <v>0</v>
      </c>
      <c r="HB53">
        <v>0</v>
      </c>
      <c r="HC53">
        <f t="shared" si="55"/>
        <v>0</v>
      </c>
      <c r="HE53" t="s">
        <v>3</v>
      </c>
      <c r="HF53" t="s">
        <v>3</v>
      </c>
      <c r="HM53" t="s">
        <v>3</v>
      </c>
      <c r="HN53" t="s">
        <v>3</v>
      </c>
      <c r="HO53" t="s">
        <v>3</v>
      </c>
      <c r="HP53" t="s">
        <v>3</v>
      </c>
      <c r="HQ53" t="s">
        <v>3</v>
      </c>
      <c r="IK53">
        <v>0</v>
      </c>
    </row>
    <row r="54" spans="1:245" x14ac:dyDescent="0.2">
      <c r="A54">
        <v>17</v>
      </c>
      <c r="B54">
        <v>1</v>
      </c>
      <c r="E54" t="s">
        <v>102</v>
      </c>
      <c r="F54" t="s">
        <v>3</v>
      </c>
      <c r="G54" t="s">
        <v>103</v>
      </c>
      <c r="H54" t="s">
        <v>42</v>
      </c>
      <c r="I54">
        <v>0</v>
      </c>
      <c r="J54">
        <v>0</v>
      </c>
      <c r="K54">
        <v>0</v>
      </c>
      <c r="O54">
        <f t="shared" si="21"/>
        <v>0</v>
      </c>
      <c r="P54">
        <f t="shared" si="22"/>
        <v>0</v>
      </c>
      <c r="Q54">
        <f t="shared" si="23"/>
        <v>0</v>
      </c>
      <c r="R54">
        <f t="shared" si="24"/>
        <v>0</v>
      </c>
      <c r="S54">
        <f t="shared" si="25"/>
        <v>0</v>
      </c>
      <c r="T54">
        <f t="shared" si="26"/>
        <v>0</v>
      </c>
      <c r="U54">
        <f t="shared" si="27"/>
        <v>0</v>
      </c>
      <c r="V54">
        <f t="shared" si="28"/>
        <v>0</v>
      </c>
      <c r="W54">
        <f t="shared" si="29"/>
        <v>0</v>
      </c>
      <c r="X54">
        <f t="shared" si="30"/>
        <v>0</v>
      </c>
      <c r="Y54">
        <f t="shared" si="31"/>
        <v>0</v>
      </c>
      <c r="AA54">
        <v>78076343</v>
      </c>
      <c r="AB54">
        <f t="shared" si="32"/>
        <v>13.2</v>
      </c>
      <c r="AC54">
        <f t="shared" si="64"/>
        <v>13.2</v>
      </c>
      <c r="AD54">
        <f t="shared" si="61"/>
        <v>0</v>
      </c>
      <c r="AE54">
        <f t="shared" si="57"/>
        <v>0</v>
      </c>
      <c r="AF54">
        <f t="shared" si="58"/>
        <v>0</v>
      </c>
      <c r="AG54">
        <f t="shared" si="34"/>
        <v>0</v>
      </c>
      <c r="AH54">
        <f t="shared" si="35"/>
        <v>0</v>
      </c>
      <c r="AI54">
        <f t="shared" si="36"/>
        <v>0</v>
      </c>
      <c r="AJ54">
        <f t="shared" si="37"/>
        <v>0</v>
      </c>
      <c r="AK54">
        <v>13.2</v>
      </c>
      <c r="AL54">
        <v>13.2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1</v>
      </c>
      <c r="BJ54" t="s">
        <v>3</v>
      </c>
      <c r="BM54">
        <v>1100</v>
      </c>
      <c r="BN54">
        <v>0</v>
      </c>
      <c r="BO54" t="s">
        <v>3</v>
      </c>
      <c r="BP54">
        <v>0</v>
      </c>
      <c r="BQ54">
        <v>8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0</v>
      </c>
      <c r="CA54">
        <v>0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38"/>
        <v>0</v>
      </c>
      <c r="CQ54">
        <f t="shared" si="39"/>
        <v>13.2</v>
      </c>
      <c r="CR54">
        <f t="shared" si="40"/>
        <v>0</v>
      </c>
      <c r="CS54">
        <f t="shared" si="41"/>
        <v>0</v>
      </c>
      <c r="CT54">
        <f t="shared" si="42"/>
        <v>0</v>
      </c>
      <c r="CU54">
        <f t="shared" si="43"/>
        <v>0</v>
      </c>
      <c r="CV54">
        <f t="shared" si="44"/>
        <v>0</v>
      </c>
      <c r="CW54">
        <f t="shared" si="45"/>
        <v>0</v>
      </c>
      <c r="CX54">
        <f t="shared" si="46"/>
        <v>0</v>
      </c>
      <c r="CY54">
        <f t="shared" si="62"/>
        <v>0</v>
      </c>
      <c r="CZ54">
        <f t="shared" si="63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1013</v>
      </c>
      <c r="DV54" t="s">
        <v>42</v>
      </c>
      <c r="DW54" t="s">
        <v>42</v>
      </c>
      <c r="DX54">
        <v>1</v>
      </c>
      <c r="DZ54" t="s">
        <v>3</v>
      </c>
      <c r="EA54" t="s">
        <v>3</v>
      </c>
      <c r="EB54" t="s">
        <v>3</v>
      </c>
      <c r="EC54" t="s">
        <v>3</v>
      </c>
      <c r="EE54">
        <v>68514636</v>
      </c>
      <c r="EF54">
        <v>8</v>
      </c>
      <c r="EG54" t="s">
        <v>43</v>
      </c>
      <c r="EH54">
        <v>0</v>
      </c>
      <c r="EI54" t="s">
        <v>3</v>
      </c>
      <c r="EJ54">
        <v>1</v>
      </c>
      <c r="EK54">
        <v>1100</v>
      </c>
      <c r="EL54" t="s">
        <v>44</v>
      </c>
      <c r="EM54" t="s">
        <v>45</v>
      </c>
      <c r="EO54" t="s">
        <v>3</v>
      </c>
      <c r="EQ54">
        <v>0</v>
      </c>
      <c r="ER54">
        <v>13.2</v>
      </c>
      <c r="ES54">
        <v>13.2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5</v>
      </c>
      <c r="FC54">
        <v>0</v>
      </c>
      <c r="FD54">
        <v>18</v>
      </c>
      <c r="FF54">
        <v>13.2</v>
      </c>
      <c r="FQ54">
        <v>0</v>
      </c>
      <c r="FR54">
        <f t="shared" si="47"/>
        <v>0</v>
      </c>
      <c r="FS54">
        <v>0</v>
      </c>
      <c r="FX54">
        <v>0</v>
      </c>
      <c r="FY54">
        <v>0</v>
      </c>
      <c r="GA54" t="s">
        <v>3</v>
      </c>
      <c r="GD54">
        <v>1</v>
      </c>
      <c r="GF54">
        <v>-1296732447</v>
      </c>
      <c r="GG54">
        <v>2</v>
      </c>
      <c r="GH54">
        <v>3</v>
      </c>
      <c r="GI54">
        <v>-2</v>
      </c>
      <c r="GJ54">
        <v>0</v>
      </c>
      <c r="GK54">
        <v>0</v>
      </c>
      <c r="GL54">
        <f t="shared" si="48"/>
        <v>0</v>
      </c>
      <c r="GM54">
        <f t="shared" si="49"/>
        <v>0</v>
      </c>
      <c r="GN54">
        <f t="shared" si="50"/>
        <v>0</v>
      </c>
      <c r="GO54">
        <f t="shared" si="51"/>
        <v>0</v>
      </c>
      <c r="GP54">
        <f t="shared" si="52"/>
        <v>0</v>
      </c>
      <c r="GR54">
        <v>1</v>
      </c>
      <c r="GS54">
        <v>1</v>
      </c>
      <c r="GT54">
        <v>0</v>
      </c>
      <c r="GU54" t="s">
        <v>3</v>
      </c>
      <c r="GV54">
        <f t="shared" si="53"/>
        <v>0</v>
      </c>
      <c r="GW54">
        <v>1</v>
      </c>
      <c r="GX54">
        <f t="shared" si="54"/>
        <v>0</v>
      </c>
      <c r="HA54">
        <v>0</v>
      </c>
      <c r="HB54">
        <v>0</v>
      </c>
      <c r="HC54">
        <f t="shared" si="55"/>
        <v>0</v>
      </c>
      <c r="HE54" t="s">
        <v>3</v>
      </c>
      <c r="HF54" t="s">
        <v>3</v>
      </c>
      <c r="HM54" t="s">
        <v>3</v>
      </c>
      <c r="HN54" t="s">
        <v>3</v>
      </c>
      <c r="HO54" t="s">
        <v>3</v>
      </c>
      <c r="HP54" t="s">
        <v>3</v>
      </c>
      <c r="HQ54" t="s">
        <v>3</v>
      </c>
      <c r="IK54">
        <v>0</v>
      </c>
    </row>
    <row r="55" spans="1:245" x14ac:dyDescent="0.2">
      <c r="A55">
        <v>17</v>
      </c>
      <c r="B55">
        <v>1</v>
      </c>
      <c r="E55" t="s">
        <v>104</v>
      </c>
      <c r="F55" t="s">
        <v>3</v>
      </c>
      <c r="G55" t="s">
        <v>105</v>
      </c>
      <c r="H55" t="s">
        <v>42</v>
      </c>
      <c r="I55">
        <v>0</v>
      </c>
      <c r="J55">
        <v>0</v>
      </c>
      <c r="K55">
        <v>0</v>
      </c>
      <c r="O55">
        <f t="shared" si="21"/>
        <v>0</v>
      </c>
      <c r="P55">
        <f t="shared" si="22"/>
        <v>0</v>
      </c>
      <c r="Q55">
        <f t="shared" si="23"/>
        <v>0</v>
      </c>
      <c r="R55">
        <f t="shared" si="24"/>
        <v>0</v>
      </c>
      <c r="S55">
        <f t="shared" si="25"/>
        <v>0</v>
      </c>
      <c r="T55">
        <f t="shared" si="26"/>
        <v>0</v>
      </c>
      <c r="U55">
        <f t="shared" si="27"/>
        <v>0</v>
      </c>
      <c r="V55">
        <f t="shared" si="28"/>
        <v>0</v>
      </c>
      <c r="W55">
        <f t="shared" si="29"/>
        <v>0</v>
      </c>
      <c r="X55">
        <f t="shared" si="30"/>
        <v>0</v>
      </c>
      <c r="Y55">
        <f t="shared" si="31"/>
        <v>0</v>
      </c>
      <c r="AA55">
        <v>78076343</v>
      </c>
      <c r="AB55">
        <f t="shared" si="32"/>
        <v>2.5</v>
      </c>
      <c r="AC55">
        <f t="shared" si="64"/>
        <v>2.5</v>
      </c>
      <c r="AD55">
        <f t="shared" si="61"/>
        <v>0</v>
      </c>
      <c r="AE55">
        <f t="shared" si="57"/>
        <v>0</v>
      </c>
      <c r="AF55">
        <f t="shared" si="58"/>
        <v>0</v>
      </c>
      <c r="AG55">
        <f t="shared" si="34"/>
        <v>0</v>
      </c>
      <c r="AH55">
        <f t="shared" si="35"/>
        <v>0</v>
      </c>
      <c r="AI55">
        <f t="shared" si="36"/>
        <v>0</v>
      </c>
      <c r="AJ55">
        <f t="shared" si="37"/>
        <v>0</v>
      </c>
      <c r="AK55">
        <v>2.5</v>
      </c>
      <c r="AL55">
        <v>2.5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3</v>
      </c>
      <c r="BM55">
        <v>1100</v>
      </c>
      <c r="BN55">
        <v>0</v>
      </c>
      <c r="BO55" t="s">
        <v>3</v>
      </c>
      <c r="BP55">
        <v>0</v>
      </c>
      <c r="BQ55">
        <v>8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0</v>
      </c>
      <c r="CA55">
        <v>0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38"/>
        <v>0</v>
      </c>
      <c r="CQ55">
        <f t="shared" si="39"/>
        <v>2.5</v>
      </c>
      <c r="CR55">
        <f t="shared" si="40"/>
        <v>0</v>
      </c>
      <c r="CS55">
        <f t="shared" si="41"/>
        <v>0</v>
      </c>
      <c r="CT55">
        <f t="shared" si="42"/>
        <v>0</v>
      </c>
      <c r="CU55">
        <f t="shared" si="43"/>
        <v>0</v>
      </c>
      <c r="CV55">
        <f t="shared" si="44"/>
        <v>0</v>
      </c>
      <c r="CW55">
        <f t="shared" si="45"/>
        <v>0</v>
      </c>
      <c r="CX55">
        <f t="shared" si="46"/>
        <v>0</v>
      </c>
      <c r="CY55">
        <f t="shared" si="62"/>
        <v>0</v>
      </c>
      <c r="CZ55">
        <f t="shared" si="63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1013</v>
      </c>
      <c r="DV55" t="s">
        <v>42</v>
      </c>
      <c r="DW55" t="s">
        <v>42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68514636</v>
      </c>
      <c r="EF55">
        <v>8</v>
      </c>
      <c r="EG55" t="s">
        <v>43</v>
      </c>
      <c r="EH55">
        <v>0</v>
      </c>
      <c r="EI55" t="s">
        <v>3</v>
      </c>
      <c r="EJ55">
        <v>1</v>
      </c>
      <c r="EK55">
        <v>1100</v>
      </c>
      <c r="EL55" t="s">
        <v>44</v>
      </c>
      <c r="EM55" t="s">
        <v>45</v>
      </c>
      <c r="EO55" t="s">
        <v>3</v>
      </c>
      <c r="EQ55">
        <v>0</v>
      </c>
      <c r="ER55">
        <v>2.5</v>
      </c>
      <c r="ES55">
        <v>2.5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5</v>
      </c>
      <c r="FC55">
        <v>0</v>
      </c>
      <c r="FD55">
        <v>18</v>
      </c>
      <c r="FF55">
        <v>2.5</v>
      </c>
      <c r="FQ55">
        <v>0</v>
      </c>
      <c r="FR55">
        <f t="shared" si="47"/>
        <v>0</v>
      </c>
      <c r="FS55">
        <v>0</v>
      </c>
      <c r="FX55">
        <v>0</v>
      </c>
      <c r="FY55">
        <v>0</v>
      </c>
      <c r="GA55" t="s">
        <v>3</v>
      </c>
      <c r="GD55">
        <v>1</v>
      </c>
      <c r="GF55">
        <v>789069097</v>
      </c>
      <c r="GG55">
        <v>2</v>
      </c>
      <c r="GH55">
        <v>3</v>
      </c>
      <c r="GI55">
        <v>-2</v>
      </c>
      <c r="GJ55">
        <v>0</v>
      </c>
      <c r="GK55">
        <v>0</v>
      </c>
      <c r="GL55">
        <f t="shared" si="48"/>
        <v>0</v>
      </c>
      <c r="GM55">
        <f t="shared" si="49"/>
        <v>0</v>
      </c>
      <c r="GN55">
        <f t="shared" si="50"/>
        <v>0</v>
      </c>
      <c r="GO55">
        <f t="shared" si="51"/>
        <v>0</v>
      </c>
      <c r="GP55">
        <f t="shared" si="52"/>
        <v>0</v>
      </c>
      <c r="GR55">
        <v>1</v>
      </c>
      <c r="GS55">
        <v>1</v>
      </c>
      <c r="GT55">
        <v>0</v>
      </c>
      <c r="GU55" t="s">
        <v>3</v>
      </c>
      <c r="GV55">
        <f t="shared" si="53"/>
        <v>0</v>
      </c>
      <c r="GW55">
        <v>1</v>
      </c>
      <c r="GX55">
        <f t="shared" si="54"/>
        <v>0</v>
      </c>
      <c r="HA55">
        <v>0</v>
      </c>
      <c r="HB55">
        <v>0</v>
      </c>
      <c r="HC55">
        <f t="shared" si="55"/>
        <v>0</v>
      </c>
      <c r="HE55" t="s">
        <v>3</v>
      </c>
      <c r="HF55" t="s">
        <v>3</v>
      </c>
      <c r="HM55" t="s">
        <v>3</v>
      </c>
      <c r="HN55" t="s">
        <v>3</v>
      </c>
      <c r="HO55" t="s">
        <v>3</v>
      </c>
      <c r="HP55" t="s">
        <v>3</v>
      </c>
      <c r="HQ55" t="s">
        <v>3</v>
      </c>
      <c r="IK55">
        <v>0</v>
      </c>
    </row>
    <row r="56" spans="1:245" x14ac:dyDescent="0.2">
      <c r="A56">
        <v>17</v>
      </c>
      <c r="B56">
        <v>1</v>
      </c>
      <c r="E56" t="s">
        <v>106</v>
      </c>
      <c r="F56" t="s">
        <v>3</v>
      </c>
      <c r="G56" t="s">
        <v>107</v>
      </c>
      <c r="H56" t="s">
        <v>42</v>
      </c>
      <c r="I56">
        <v>0</v>
      </c>
      <c r="J56">
        <v>0</v>
      </c>
      <c r="K56">
        <v>0</v>
      </c>
      <c r="O56">
        <f t="shared" si="21"/>
        <v>0</v>
      </c>
      <c r="P56">
        <f t="shared" si="22"/>
        <v>0</v>
      </c>
      <c r="Q56">
        <f t="shared" si="23"/>
        <v>0</v>
      </c>
      <c r="R56">
        <f t="shared" si="24"/>
        <v>0</v>
      </c>
      <c r="S56">
        <f t="shared" si="25"/>
        <v>0</v>
      </c>
      <c r="T56">
        <f t="shared" si="26"/>
        <v>0</v>
      </c>
      <c r="U56">
        <f t="shared" si="27"/>
        <v>0</v>
      </c>
      <c r="V56">
        <f t="shared" si="28"/>
        <v>0</v>
      </c>
      <c r="W56">
        <f t="shared" si="29"/>
        <v>0</v>
      </c>
      <c r="X56">
        <f t="shared" si="30"/>
        <v>0</v>
      </c>
      <c r="Y56">
        <f t="shared" si="31"/>
        <v>0</v>
      </c>
      <c r="AA56">
        <v>78076343</v>
      </c>
      <c r="AB56">
        <f t="shared" si="32"/>
        <v>13.8</v>
      </c>
      <c r="AC56">
        <f t="shared" si="64"/>
        <v>13.8</v>
      </c>
      <c r="AD56">
        <f t="shared" si="61"/>
        <v>0</v>
      </c>
      <c r="AE56">
        <f t="shared" si="57"/>
        <v>0</v>
      </c>
      <c r="AF56">
        <f t="shared" si="58"/>
        <v>0</v>
      </c>
      <c r="AG56">
        <f t="shared" si="34"/>
        <v>0</v>
      </c>
      <c r="AH56">
        <f t="shared" si="35"/>
        <v>0</v>
      </c>
      <c r="AI56">
        <f t="shared" si="36"/>
        <v>0</v>
      </c>
      <c r="AJ56">
        <f t="shared" si="37"/>
        <v>0</v>
      </c>
      <c r="AK56">
        <v>13.8</v>
      </c>
      <c r="AL56">
        <v>13.8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1</v>
      </c>
      <c r="BJ56" t="s">
        <v>3</v>
      </c>
      <c r="BM56">
        <v>1100</v>
      </c>
      <c r="BN56">
        <v>0</v>
      </c>
      <c r="BO56" t="s">
        <v>3</v>
      </c>
      <c r="BP56">
        <v>0</v>
      </c>
      <c r="BQ56">
        <v>8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0</v>
      </c>
      <c r="CA56">
        <v>0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si="38"/>
        <v>0</v>
      </c>
      <c r="CQ56">
        <f t="shared" si="39"/>
        <v>13.8</v>
      </c>
      <c r="CR56">
        <f t="shared" si="40"/>
        <v>0</v>
      </c>
      <c r="CS56">
        <f t="shared" si="41"/>
        <v>0</v>
      </c>
      <c r="CT56">
        <f t="shared" si="42"/>
        <v>0</v>
      </c>
      <c r="CU56">
        <f t="shared" si="43"/>
        <v>0</v>
      </c>
      <c r="CV56">
        <f t="shared" si="44"/>
        <v>0</v>
      </c>
      <c r="CW56">
        <f t="shared" si="45"/>
        <v>0</v>
      </c>
      <c r="CX56">
        <f t="shared" si="46"/>
        <v>0</v>
      </c>
      <c r="CY56">
        <f t="shared" si="62"/>
        <v>0</v>
      </c>
      <c r="CZ56">
        <f t="shared" si="63"/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1013</v>
      </c>
      <c r="DV56" t="s">
        <v>42</v>
      </c>
      <c r="DW56" t="s">
        <v>42</v>
      </c>
      <c r="DX56">
        <v>1</v>
      </c>
      <c r="DZ56" t="s">
        <v>3</v>
      </c>
      <c r="EA56" t="s">
        <v>3</v>
      </c>
      <c r="EB56" t="s">
        <v>3</v>
      </c>
      <c r="EC56" t="s">
        <v>3</v>
      </c>
      <c r="EE56">
        <v>68514636</v>
      </c>
      <c r="EF56">
        <v>8</v>
      </c>
      <c r="EG56" t="s">
        <v>43</v>
      </c>
      <c r="EH56">
        <v>0</v>
      </c>
      <c r="EI56" t="s">
        <v>3</v>
      </c>
      <c r="EJ56">
        <v>1</v>
      </c>
      <c r="EK56">
        <v>1100</v>
      </c>
      <c r="EL56" t="s">
        <v>44</v>
      </c>
      <c r="EM56" t="s">
        <v>45</v>
      </c>
      <c r="EO56" t="s">
        <v>3</v>
      </c>
      <c r="EQ56">
        <v>0</v>
      </c>
      <c r="ER56">
        <v>13.8</v>
      </c>
      <c r="ES56">
        <v>13.8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5</v>
      </c>
      <c r="FC56">
        <v>0</v>
      </c>
      <c r="FD56">
        <v>18</v>
      </c>
      <c r="FF56">
        <v>13.8</v>
      </c>
      <c r="FQ56">
        <v>0</v>
      </c>
      <c r="FR56">
        <f t="shared" si="47"/>
        <v>0</v>
      </c>
      <c r="FS56">
        <v>0</v>
      </c>
      <c r="FX56">
        <v>0</v>
      </c>
      <c r="FY56">
        <v>0</v>
      </c>
      <c r="GA56" t="s">
        <v>3</v>
      </c>
      <c r="GD56">
        <v>1</v>
      </c>
      <c r="GF56">
        <v>-1606691450</v>
      </c>
      <c r="GG56">
        <v>2</v>
      </c>
      <c r="GH56">
        <v>3</v>
      </c>
      <c r="GI56">
        <v>-2</v>
      </c>
      <c r="GJ56">
        <v>0</v>
      </c>
      <c r="GK56">
        <v>0</v>
      </c>
      <c r="GL56">
        <f t="shared" si="48"/>
        <v>0</v>
      </c>
      <c r="GM56">
        <f t="shared" si="49"/>
        <v>0</v>
      </c>
      <c r="GN56">
        <f t="shared" si="50"/>
        <v>0</v>
      </c>
      <c r="GO56">
        <f t="shared" si="51"/>
        <v>0</v>
      </c>
      <c r="GP56">
        <f t="shared" si="52"/>
        <v>0</v>
      </c>
      <c r="GR56">
        <v>1</v>
      </c>
      <c r="GS56">
        <v>1</v>
      </c>
      <c r="GT56">
        <v>0</v>
      </c>
      <c r="GU56" t="s">
        <v>3</v>
      </c>
      <c r="GV56">
        <f t="shared" si="53"/>
        <v>0</v>
      </c>
      <c r="GW56">
        <v>1</v>
      </c>
      <c r="GX56">
        <f t="shared" si="54"/>
        <v>0</v>
      </c>
      <c r="HA56">
        <v>0</v>
      </c>
      <c r="HB56">
        <v>0</v>
      </c>
      <c r="HC56">
        <f t="shared" si="55"/>
        <v>0</v>
      </c>
      <c r="HE56" t="s">
        <v>3</v>
      </c>
      <c r="HF56" t="s">
        <v>3</v>
      </c>
      <c r="HM56" t="s">
        <v>3</v>
      </c>
      <c r="HN56" t="s">
        <v>3</v>
      </c>
      <c r="HO56" t="s">
        <v>3</v>
      </c>
      <c r="HP56" t="s">
        <v>3</v>
      </c>
      <c r="HQ56" t="s">
        <v>3</v>
      </c>
      <c r="IK56">
        <v>0</v>
      </c>
    </row>
    <row r="57" spans="1:245" x14ac:dyDescent="0.2">
      <c r="A57">
        <v>17</v>
      </c>
      <c r="B57">
        <v>1</v>
      </c>
      <c r="E57" t="s">
        <v>108</v>
      </c>
      <c r="F57" t="s">
        <v>3</v>
      </c>
      <c r="G57" t="s">
        <v>109</v>
      </c>
      <c r="H57" t="s">
        <v>42</v>
      </c>
      <c r="I57">
        <v>0</v>
      </c>
      <c r="J57">
        <v>0</v>
      </c>
      <c r="K57">
        <v>0</v>
      </c>
      <c r="O57">
        <f t="shared" si="21"/>
        <v>0</v>
      </c>
      <c r="P57">
        <f t="shared" si="22"/>
        <v>0</v>
      </c>
      <c r="Q57">
        <f t="shared" si="23"/>
        <v>0</v>
      </c>
      <c r="R57">
        <f t="shared" si="24"/>
        <v>0</v>
      </c>
      <c r="S57">
        <f t="shared" si="25"/>
        <v>0</v>
      </c>
      <c r="T57">
        <f t="shared" si="26"/>
        <v>0</v>
      </c>
      <c r="U57">
        <f t="shared" si="27"/>
        <v>0</v>
      </c>
      <c r="V57">
        <f t="shared" si="28"/>
        <v>0</v>
      </c>
      <c r="W57">
        <f t="shared" si="29"/>
        <v>0</v>
      </c>
      <c r="X57">
        <f t="shared" si="30"/>
        <v>0</v>
      </c>
      <c r="Y57">
        <f t="shared" si="31"/>
        <v>0</v>
      </c>
      <c r="AA57">
        <v>78076343</v>
      </c>
      <c r="AB57">
        <f t="shared" si="32"/>
        <v>4.3499999999999996</v>
      </c>
      <c r="AC57">
        <f t="shared" si="64"/>
        <v>4.3499999999999996</v>
      </c>
      <c r="AD57">
        <f t="shared" si="61"/>
        <v>0</v>
      </c>
      <c r="AE57">
        <f t="shared" si="57"/>
        <v>0</v>
      </c>
      <c r="AF57">
        <f t="shared" si="58"/>
        <v>0</v>
      </c>
      <c r="AG57">
        <f t="shared" si="34"/>
        <v>0</v>
      </c>
      <c r="AH57">
        <f t="shared" si="35"/>
        <v>0</v>
      </c>
      <c r="AI57">
        <f t="shared" si="36"/>
        <v>0</v>
      </c>
      <c r="AJ57">
        <f t="shared" si="37"/>
        <v>0</v>
      </c>
      <c r="AK57">
        <v>4.3499999999999996</v>
      </c>
      <c r="AL57">
        <v>4.3499999999999996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3</v>
      </c>
      <c r="BI57">
        <v>1</v>
      </c>
      <c r="BJ57" t="s">
        <v>3</v>
      </c>
      <c r="BM57">
        <v>1100</v>
      </c>
      <c r="BN57">
        <v>0</v>
      </c>
      <c r="BO57" t="s">
        <v>3</v>
      </c>
      <c r="BP57">
        <v>0</v>
      </c>
      <c r="BQ57">
        <v>8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0</v>
      </c>
      <c r="CA57">
        <v>0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38"/>
        <v>0</v>
      </c>
      <c r="CQ57">
        <f t="shared" si="39"/>
        <v>4.3499999999999996</v>
      </c>
      <c r="CR57">
        <f t="shared" si="40"/>
        <v>0</v>
      </c>
      <c r="CS57">
        <f t="shared" si="41"/>
        <v>0</v>
      </c>
      <c r="CT57">
        <f t="shared" si="42"/>
        <v>0</v>
      </c>
      <c r="CU57">
        <f t="shared" si="43"/>
        <v>0</v>
      </c>
      <c r="CV57">
        <f t="shared" si="44"/>
        <v>0</v>
      </c>
      <c r="CW57">
        <f t="shared" si="45"/>
        <v>0</v>
      </c>
      <c r="CX57">
        <f t="shared" si="46"/>
        <v>0</v>
      </c>
      <c r="CY57">
        <f t="shared" si="62"/>
        <v>0</v>
      </c>
      <c r="CZ57">
        <f t="shared" si="63"/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42</v>
      </c>
      <c r="DW57" t="s">
        <v>42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68514636</v>
      </c>
      <c r="EF57">
        <v>8</v>
      </c>
      <c r="EG57" t="s">
        <v>43</v>
      </c>
      <c r="EH57">
        <v>0</v>
      </c>
      <c r="EI57" t="s">
        <v>3</v>
      </c>
      <c r="EJ57">
        <v>1</v>
      </c>
      <c r="EK57">
        <v>1100</v>
      </c>
      <c r="EL57" t="s">
        <v>44</v>
      </c>
      <c r="EM57" t="s">
        <v>45</v>
      </c>
      <c r="EO57" t="s">
        <v>3</v>
      </c>
      <c r="EQ57">
        <v>0</v>
      </c>
      <c r="ER57">
        <v>4.3499999999999996</v>
      </c>
      <c r="ES57">
        <v>4.3499999999999996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5</v>
      </c>
      <c r="FC57">
        <v>0</v>
      </c>
      <c r="FD57">
        <v>18</v>
      </c>
      <c r="FF57">
        <v>4.3499999999999996</v>
      </c>
      <c r="FQ57">
        <v>0</v>
      </c>
      <c r="FR57">
        <f t="shared" si="47"/>
        <v>0</v>
      </c>
      <c r="FS57">
        <v>0</v>
      </c>
      <c r="FX57">
        <v>0</v>
      </c>
      <c r="FY57">
        <v>0</v>
      </c>
      <c r="GA57" t="s">
        <v>3</v>
      </c>
      <c r="GD57">
        <v>1</v>
      </c>
      <c r="GF57">
        <v>1900495177</v>
      </c>
      <c r="GG57">
        <v>2</v>
      </c>
      <c r="GH57">
        <v>3</v>
      </c>
      <c r="GI57">
        <v>-2</v>
      </c>
      <c r="GJ57">
        <v>0</v>
      </c>
      <c r="GK57">
        <v>0</v>
      </c>
      <c r="GL57">
        <f t="shared" si="48"/>
        <v>0</v>
      </c>
      <c r="GM57">
        <f t="shared" si="49"/>
        <v>0</v>
      </c>
      <c r="GN57">
        <f t="shared" si="50"/>
        <v>0</v>
      </c>
      <c r="GO57">
        <f t="shared" si="51"/>
        <v>0</v>
      </c>
      <c r="GP57">
        <f t="shared" si="52"/>
        <v>0</v>
      </c>
      <c r="GR57">
        <v>1</v>
      </c>
      <c r="GS57">
        <v>1</v>
      </c>
      <c r="GT57">
        <v>0</v>
      </c>
      <c r="GU57" t="s">
        <v>3</v>
      </c>
      <c r="GV57">
        <f t="shared" si="53"/>
        <v>0</v>
      </c>
      <c r="GW57">
        <v>1</v>
      </c>
      <c r="GX57">
        <f t="shared" si="54"/>
        <v>0</v>
      </c>
      <c r="HA57">
        <v>0</v>
      </c>
      <c r="HB57">
        <v>0</v>
      </c>
      <c r="HC57">
        <f t="shared" si="55"/>
        <v>0</v>
      </c>
      <c r="HE57" t="s">
        <v>3</v>
      </c>
      <c r="HF57" t="s">
        <v>3</v>
      </c>
      <c r="HM57" t="s">
        <v>3</v>
      </c>
      <c r="HN57" t="s">
        <v>3</v>
      </c>
      <c r="HO57" t="s">
        <v>3</v>
      </c>
      <c r="HP57" t="s">
        <v>3</v>
      </c>
      <c r="HQ57" t="s">
        <v>3</v>
      </c>
      <c r="IK57">
        <v>0</v>
      </c>
    </row>
    <row r="58" spans="1:245" x14ac:dyDescent="0.2">
      <c r="A58">
        <v>17</v>
      </c>
      <c r="B58">
        <v>1</v>
      </c>
      <c r="E58" t="s">
        <v>110</v>
      </c>
      <c r="F58" t="s">
        <v>3</v>
      </c>
      <c r="G58" t="s">
        <v>111</v>
      </c>
      <c r="H58" t="s">
        <v>42</v>
      </c>
      <c r="I58">
        <v>0</v>
      </c>
      <c r="J58">
        <v>0</v>
      </c>
      <c r="K58">
        <v>0</v>
      </c>
      <c r="O58">
        <f t="shared" si="21"/>
        <v>0</v>
      </c>
      <c r="P58">
        <f t="shared" si="22"/>
        <v>0</v>
      </c>
      <c r="Q58">
        <f t="shared" si="23"/>
        <v>0</v>
      </c>
      <c r="R58">
        <f t="shared" si="24"/>
        <v>0</v>
      </c>
      <c r="S58">
        <f t="shared" si="25"/>
        <v>0</v>
      </c>
      <c r="T58">
        <f t="shared" si="26"/>
        <v>0</v>
      </c>
      <c r="U58">
        <f t="shared" si="27"/>
        <v>0</v>
      </c>
      <c r="V58">
        <f t="shared" si="28"/>
        <v>0</v>
      </c>
      <c r="W58">
        <f t="shared" si="29"/>
        <v>0</v>
      </c>
      <c r="X58">
        <f t="shared" si="30"/>
        <v>0</v>
      </c>
      <c r="Y58">
        <f t="shared" si="31"/>
        <v>0</v>
      </c>
      <c r="AA58">
        <v>78076343</v>
      </c>
      <c r="AB58">
        <f t="shared" si="32"/>
        <v>2677</v>
      </c>
      <c r="AC58">
        <f t="shared" si="64"/>
        <v>2677</v>
      </c>
      <c r="AD58">
        <f t="shared" si="61"/>
        <v>0</v>
      </c>
      <c r="AE58">
        <f t="shared" si="57"/>
        <v>0</v>
      </c>
      <c r="AF58">
        <f t="shared" si="58"/>
        <v>0</v>
      </c>
      <c r="AG58">
        <f t="shared" si="34"/>
        <v>0</v>
      </c>
      <c r="AH58">
        <f t="shared" si="35"/>
        <v>0</v>
      </c>
      <c r="AI58">
        <f t="shared" si="36"/>
        <v>0</v>
      </c>
      <c r="AJ58">
        <f t="shared" si="37"/>
        <v>0</v>
      </c>
      <c r="AK58">
        <v>2677</v>
      </c>
      <c r="AL58">
        <v>2677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3</v>
      </c>
      <c r="BE58" t="s">
        <v>3</v>
      </c>
      <c r="BF58" t="s">
        <v>3</v>
      </c>
      <c r="BG58" t="s">
        <v>3</v>
      </c>
      <c r="BH58">
        <v>3</v>
      </c>
      <c r="BI58">
        <v>1</v>
      </c>
      <c r="BJ58" t="s">
        <v>3</v>
      </c>
      <c r="BM58">
        <v>1100</v>
      </c>
      <c r="BN58">
        <v>0</v>
      </c>
      <c r="BO58" t="s">
        <v>3</v>
      </c>
      <c r="BP58">
        <v>0</v>
      </c>
      <c r="BQ58">
        <v>8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0</v>
      </c>
      <c r="CA58">
        <v>0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38"/>
        <v>0</v>
      </c>
      <c r="CQ58">
        <f t="shared" si="39"/>
        <v>2677</v>
      </c>
      <c r="CR58">
        <f t="shared" si="40"/>
        <v>0</v>
      </c>
      <c r="CS58">
        <f t="shared" si="41"/>
        <v>0</v>
      </c>
      <c r="CT58">
        <f t="shared" si="42"/>
        <v>0</v>
      </c>
      <c r="CU58">
        <f t="shared" si="43"/>
        <v>0</v>
      </c>
      <c r="CV58">
        <f t="shared" si="44"/>
        <v>0</v>
      </c>
      <c r="CW58">
        <f t="shared" si="45"/>
        <v>0</v>
      </c>
      <c r="CX58">
        <f t="shared" si="46"/>
        <v>0</v>
      </c>
      <c r="CY58">
        <f t="shared" si="62"/>
        <v>0</v>
      </c>
      <c r="CZ58">
        <f t="shared" si="63"/>
        <v>0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1013</v>
      </c>
      <c r="DV58" t="s">
        <v>42</v>
      </c>
      <c r="DW58" t="s">
        <v>42</v>
      </c>
      <c r="DX58">
        <v>1</v>
      </c>
      <c r="DZ58" t="s">
        <v>3</v>
      </c>
      <c r="EA58" t="s">
        <v>3</v>
      </c>
      <c r="EB58" t="s">
        <v>3</v>
      </c>
      <c r="EC58" t="s">
        <v>3</v>
      </c>
      <c r="EE58">
        <v>68514636</v>
      </c>
      <c r="EF58">
        <v>8</v>
      </c>
      <c r="EG58" t="s">
        <v>43</v>
      </c>
      <c r="EH58">
        <v>0</v>
      </c>
      <c r="EI58" t="s">
        <v>3</v>
      </c>
      <c r="EJ58">
        <v>1</v>
      </c>
      <c r="EK58">
        <v>1100</v>
      </c>
      <c r="EL58" t="s">
        <v>44</v>
      </c>
      <c r="EM58" t="s">
        <v>45</v>
      </c>
      <c r="EO58" t="s">
        <v>3</v>
      </c>
      <c r="EQ58">
        <v>0</v>
      </c>
      <c r="ER58">
        <v>2677</v>
      </c>
      <c r="ES58">
        <v>2677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5</v>
      </c>
      <c r="FC58">
        <v>0</v>
      </c>
      <c r="FD58">
        <v>18</v>
      </c>
      <c r="FF58">
        <v>2677</v>
      </c>
      <c r="FQ58">
        <v>0</v>
      </c>
      <c r="FR58">
        <f t="shared" si="47"/>
        <v>0</v>
      </c>
      <c r="FS58">
        <v>0</v>
      </c>
      <c r="FX58">
        <v>0</v>
      </c>
      <c r="FY58">
        <v>0</v>
      </c>
      <c r="GA58" t="s">
        <v>3</v>
      </c>
      <c r="GD58">
        <v>1</v>
      </c>
      <c r="GF58">
        <v>-1095865218</v>
      </c>
      <c r="GG58">
        <v>2</v>
      </c>
      <c r="GH58">
        <v>3</v>
      </c>
      <c r="GI58">
        <v>-2</v>
      </c>
      <c r="GJ58">
        <v>0</v>
      </c>
      <c r="GK58">
        <v>0</v>
      </c>
      <c r="GL58">
        <f t="shared" si="48"/>
        <v>0</v>
      </c>
      <c r="GM58">
        <f t="shared" si="49"/>
        <v>0</v>
      </c>
      <c r="GN58">
        <f t="shared" si="50"/>
        <v>0</v>
      </c>
      <c r="GO58">
        <f t="shared" si="51"/>
        <v>0</v>
      </c>
      <c r="GP58">
        <f t="shared" si="52"/>
        <v>0</v>
      </c>
      <c r="GR58">
        <v>1</v>
      </c>
      <c r="GS58">
        <v>1</v>
      </c>
      <c r="GT58">
        <v>0</v>
      </c>
      <c r="GU58" t="s">
        <v>3</v>
      </c>
      <c r="GV58">
        <f t="shared" si="53"/>
        <v>0</v>
      </c>
      <c r="GW58">
        <v>1</v>
      </c>
      <c r="GX58">
        <f t="shared" si="54"/>
        <v>0</v>
      </c>
      <c r="HA58">
        <v>0</v>
      </c>
      <c r="HB58">
        <v>0</v>
      </c>
      <c r="HC58">
        <f t="shared" si="55"/>
        <v>0</v>
      </c>
      <c r="HE58" t="s">
        <v>3</v>
      </c>
      <c r="HF58" t="s">
        <v>3</v>
      </c>
      <c r="HM58" t="s">
        <v>3</v>
      </c>
      <c r="HN58" t="s">
        <v>3</v>
      </c>
      <c r="HO58" t="s">
        <v>3</v>
      </c>
      <c r="HP58" t="s">
        <v>3</v>
      </c>
      <c r="HQ58" t="s">
        <v>3</v>
      </c>
      <c r="IK58">
        <v>0</v>
      </c>
    </row>
    <row r="59" spans="1:245" x14ac:dyDescent="0.2">
      <c r="A59">
        <v>17</v>
      </c>
      <c r="B59">
        <v>1</v>
      </c>
      <c r="C59">
        <f>ROW(SmtRes!A89)</f>
        <v>89</v>
      </c>
      <c r="D59">
        <f>ROW(EtalonRes!A89)</f>
        <v>89</v>
      </c>
      <c r="E59" t="s">
        <v>112</v>
      </c>
      <c r="F59" t="s">
        <v>113</v>
      </c>
      <c r="G59" t="s">
        <v>114</v>
      </c>
      <c r="H59" t="s">
        <v>34</v>
      </c>
      <c r="I59">
        <v>0</v>
      </c>
      <c r="J59">
        <v>0</v>
      </c>
      <c r="K59">
        <v>0</v>
      </c>
      <c r="O59">
        <f t="shared" si="21"/>
        <v>0</v>
      </c>
      <c r="P59">
        <f t="shared" si="22"/>
        <v>0</v>
      </c>
      <c r="Q59">
        <f t="shared" si="23"/>
        <v>0</v>
      </c>
      <c r="R59">
        <f t="shared" si="24"/>
        <v>0</v>
      </c>
      <c r="S59">
        <f t="shared" si="25"/>
        <v>0</v>
      </c>
      <c r="T59">
        <f t="shared" si="26"/>
        <v>0</v>
      </c>
      <c r="U59">
        <f t="shared" si="27"/>
        <v>0</v>
      </c>
      <c r="V59">
        <f t="shared" si="28"/>
        <v>0</v>
      </c>
      <c r="W59">
        <f t="shared" si="29"/>
        <v>0</v>
      </c>
      <c r="X59">
        <f t="shared" si="30"/>
        <v>0</v>
      </c>
      <c r="Y59">
        <f t="shared" si="31"/>
        <v>0</v>
      </c>
      <c r="AA59">
        <v>78076343</v>
      </c>
      <c r="AB59">
        <f t="shared" si="32"/>
        <v>55.46</v>
      </c>
      <c r="AC59">
        <f>ROUND(((ES59*0)),2)</f>
        <v>0</v>
      </c>
      <c r="AD59">
        <f t="shared" si="61"/>
        <v>0.28000000000000003</v>
      </c>
      <c r="AE59">
        <f t="shared" si="57"/>
        <v>0</v>
      </c>
      <c r="AF59">
        <f t="shared" si="58"/>
        <v>55.18</v>
      </c>
      <c r="AG59">
        <f t="shared" si="34"/>
        <v>0</v>
      </c>
      <c r="AH59">
        <f t="shared" si="35"/>
        <v>5.7</v>
      </c>
      <c r="AI59">
        <f t="shared" si="36"/>
        <v>0</v>
      </c>
      <c r="AJ59">
        <f t="shared" si="37"/>
        <v>0</v>
      </c>
      <c r="AK59">
        <v>60.12</v>
      </c>
      <c r="AL59">
        <v>4.66</v>
      </c>
      <c r="AM59">
        <v>0.28000000000000003</v>
      </c>
      <c r="AN59">
        <v>0</v>
      </c>
      <c r="AO59">
        <v>55.18</v>
      </c>
      <c r="AP59">
        <v>0</v>
      </c>
      <c r="AQ59">
        <v>5.7</v>
      </c>
      <c r="AR59">
        <v>0</v>
      </c>
      <c r="AS59">
        <v>0</v>
      </c>
      <c r="AT59">
        <v>80</v>
      </c>
      <c r="AU59">
        <v>60</v>
      </c>
      <c r="AV59">
        <v>1</v>
      </c>
      <c r="AW59">
        <v>1</v>
      </c>
      <c r="AZ59">
        <v>1</v>
      </c>
      <c r="BA59">
        <v>37.31</v>
      </c>
      <c r="BB59">
        <v>5.82</v>
      </c>
      <c r="BC59">
        <v>19.16</v>
      </c>
      <c r="BD59" t="s">
        <v>3</v>
      </c>
      <c r="BE59" t="s">
        <v>3</v>
      </c>
      <c r="BF59" t="s">
        <v>3</v>
      </c>
      <c r="BG59" t="s">
        <v>3</v>
      </c>
      <c r="BH59">
        <v>0</v>
      </c>
      <c r="BI59">
        <v>2</v>
      </c>
      <c r="BJ59" t="s">
        <v>115</v>
      </c>
      <c r="BM59">
        <v>110011</v>
      </c>
      <c r="BN59">
        <v>0</v>
      </c>
      <c r="BO59" t="s">
        <v>113</v>
      </c>
      <c r="BP59">
        <v>1</v>
      </c>
      <c r="BQ59">
        <v>3</v>
      </c>
      <c r="BR59">
        <v>0</v>
      </c>
      <c r="BS59">
        <v>37.31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80</v>
      </c>
      <c r="CA59">
        <v>60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38"/>
        <v>0</v>
      </c>
      <c r="CQ59">
        <f t="shared" si="39"/>
        <v>0</v>
      </c>
      <c r="CR59">
        <f t="shared" si="40"/>
        <v>1.6296000000000002</v>
      </c>
      <c r="CS59">
        <f t="shared" si="41"/>
        <v>0</v>
      </c>
      <c r="CT59">
        <f t="shared" si="42"/>
        <v>2058.7658000000001</v>
      </c>
      <c r="CU59">
        <f t="shared" si="43"/>
        <v>0</v>
      </c>
      <c r="CV59">
        <f t="shared" si="44"/>
        <v>5.7</v>
      </c>
      <c r="CW59">
        <f t="shared" si="45"/>
        <v>0</v>
      </c>
      <c r="CX59">
        <f t="shared" si="46"/>
        <v>0</v>
      </c>
      <c r="CY59">
        <f t="shared" si="62"/>
        <v>0</v>
      </c>
      <c r="CZ59">
        <f t="shared" si="63"/>
        <v>0</v>
      </c>
      <c r="DC59" t="s">
        <v>3</v>
      </c>
      <c r="DD59" t="s">
        <v>36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1013</v>
      </c>
      <c r="DV59" t="s">
        <v>34</v>
      </c>
      <c r="DW59" t="s">
        <v>34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68514386</v>
      </c>
      <c r="EF59">
        <v>3</v>
      </c>
      <c r="EG59" t="s">
        <v>37</v>
      </c>
      <c r="EH59">
        <v>0</v>
      </c>
      <c r="EI59" t="s">
        <v>3</v>
      </c>
      <c r="EJ59">
        <v>2</v>
      </c>
      <c r="EK59">
        <v>110011</v>
      </c>
      <c r="EL59" t="s">
        <v>38</v>
      </c>
      <c r="EM59" t="s">
        <v>39</v>
      </c>
      <c r="EO59" t="s">
        <v>3</v>
      </c>
      <c r="EQ59">
        <v>0</v>
      </c>
      <c r="ER59">
        <v>60.12</v>
      </c>
      <c r="ES59">
        <v>4.66</v>
      </c>
      <c r="ET59">
        <v>0.28000000000000003</v>
      </c>
      <c r="EU59">
        <v>0</v>
      </c>
      <c r="EV59">
        <v>55.18</v>
      </c>
      <c r="EW59">
        <v>5.7</v>
      </c>
      <c r="EX59">
        <v>0</v>
      </c>
      <c r="EY59">
        <v>0</v>
      </c>
      <c r="FQ59">
        <v>0</v>
      </c>
      <c r="FR59">
        <f t="shared" si="47"/>
        <v>0</v>
      </c>
      <c r="FS59">
        <v>0</v>
      </c>
      <c r="FX59">
        <v>80</v>
      </c>
      <c r="FY59">
        <v>60</v>
      </c>
      <c r="GA59" t="s">
        <v>3</v>
      </c>
      <c r="GD59">
        <v>1</v>
      </c>
      <c r="GF59">
        <v>-489696316</v>
      </c>
      <c r="GG59">
        <v>2</v>
      </c>
      <c r="GH59">
        <v>1</v>
      </c>
      <c r="GI59">
        <v>2</v>
      </c>
      <c r="GJ59">
        <v>0</v>
      </c>
      <c r="GK59">
        <v>0</v>
      </c>
      <c r="GL59">
        <f t="shared" si="48"/>
        <v>0</v>
      </c>
      <c r="GM59">
        <f t="shared" si="49"/>
        <v>0</v>
      </c>
      <c r="GN59">
        <f t="shared" si="50"/>
        <v>0</v>
      </c>
      <c r="GO59">
        <f t="shared" si="51"/>
        <v>0</v>
      </c>
      <c r="GP59">
        <f t="shared" si="52"/>
        <v>0</v>
      </c>
      <c r="GR59">
        <v>0</v>
      </c>
      <c r="GS59">
        <v>3</v>
      </c>
      <c r="GT59">
        <v>0</v>
      </c>
      <c r="GU59" t="s">
        <v>3</v>
      </c>
      <c r="GV59">
        <f t="shared" si="53"/>
        <v>0</v>
      </c>
      <c r="GW59">
        <v>1</v>
      </c>
      <c r="GX59">
        <f t="shared" si="54"/>
        <v>0</v>
      </c>
      <c r="HA59">
        <v>0</v>
      </c>
      <c r="HB59">
        <v>0</v>
      </c>
      <c r="HC59">
        <f t="shared" si="55"/>
        <v>0</v>
      </c>
      <c r="HE59" t="s">
        <v>3</v>
      </c>
      <c r="HF59" t="s">
        <v>3</v>
      </c>
      <c r="HM59" t="s">
        <v>3</v>
      </c>
      <c r="HN59" t="s">
        <v>3</v>
      </c>
      <c r="HO59" t="s">
        <v>3</v>
      </c>
      <c r="HP59" t="s">
        <v>3</v>
      </c>
      <c r="HQ59" t="s">
        <v>3</v>
      </c>
      <c r="IK59">
        <v>0</v>
      </c>
    </row>
    <row r="60" spans="1:245" x14ac:dyDescent="0.2">
      <c r="A60">
        <v>17</v>
      </c>
      <c r="B60">
        <v>1</v>
      </c>
      <c r="E60" t="s">
        <v>116</v>
      </c>
      <c r="F60" t="s">
        <v>3</v>
      </c>
      <c r="G60" t="s">
        <v>117</v>
      </c>
      <c r="H60" t="s">
        <v>42</v>
      </c>
      <c r="I60">
        <v>0</v>
      </c>
      <c r="J60">
        <v>0</v>
      </c>
      <c r="K60">
        <v>0</v>
      </c>
      <c r="O60">
        <f t="shared" ref="O60:O90" si="65">ROUND(CP60,2)</f>
        <v>0</v>
      </c>
      <c r="P60">
        <f t="shared" ref="P60:P90" si="66">ROUND(CQ60*I60,2)</f>
        <v>0</v>
      </c>
      <c r="Q60">
        <f t="shared" ref="Q60:Q90" si="67">ROUND(CR60*I60,2)</f>
        <v>0</v>
      </c>
      <c r="R60">
        <f t="shared" ref="R60:R90" si="68">ROUND(CS60*I60,2)</f>
        <v>0</v>
      </c>
      <c r="S60">
        <f t="shared" ref="S60:S90" si="69">ROUND(CT60*I60,2)</f>
        <v>0</v>
      </c>
      <c r="T60">
        <f t="shared" ref="T60:T90" si="70">ROUND(CU60*I60,2)</f>
        <v>0</v>
      </c>
      <c r="U60">
        <f t="shared" ref="U60:U90" si="71">CV60*I60</f>
        <v>0</v>
      </c>
      <c r="V60">
        <f t="shared" ref="V60:V90" si="72">CW60*I60</f>
        <v>0</v>
      </c>
      <c r="W60">
        <f t="shared" ref="W60:W90" si="73">ROUND(CX60*I60,2)</f>
        <v>0</v>
      </c>
      <c r="X60">
        <f t="shared" ref="X60:X90" si="74">ROUND(CY60,2)</f>
        <v>0</v>
      </c>
      <c r="Y60">
        <f t="shared" ref="Y60:Y90" si="75">ROUND(CZ60,2)</f>
        <v>0</v>
      </c>
      <c r="AA60">
        <v>78076343</v>
      </c>
      <c r="AB60">
        <f t="shared" ref="AB60:AB90" si="76">ROUND((AC60+AD60+AF60),2)</f>
        <v>8800</v>
      </c>
      <c r="AC60">
        <f>ROUND((ES60),2)</f>
        <v>8800</v>
      </c>
      <c r="AD60">
        <f t="shared" si="61"/>
        <v>0</v>
      </c>
      <c r="AE60">
        <f t="shared" si="57"/>
        <v>0</v>
      </c>
      <c r="AF60">
        <f t="shared" si="58"/>
        <v>0</v>
      </c>
      <c r="AG60">
        <f t="shared" ref="AG60:AG90" si="77">ROUND((AP60),2)</f>
        <v>0</v>
      </c>
      <c r="AH60">
        <f t="shared" ref="AH60:AH90" si="78">(EW60)</f>
        <v>0</v>
      </c>
      <c r="AI60">
        <f t="shared" ref="AI60:AI90" si="79">(EX60)</f>
        <v>0</v>
      </c>
      <c r="AJ60">
        <f t="shared" ref="AJ60:AJ90" si="80">(AS60)</f>
        <v>0</v>
      </c>
      <c r="AK60">
        <v>8800</v>
      </c>
      <c r="AL60">
        <v>8800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D60" t="s">
        <v>3</v>
      </c>
      <c r="BE60" t="s">
        <v>3</v>
      </c>
      <c r="BF60" t="s">
        <v>3</v>
      </c>
      <c r="BG60" t="s">
        <v>3</v>
      </c>
      <c r="BH60">
        <v>3</v>
      </c>
      <c r="BI60">
        <v>1</v>
      </c>
      <c r="BJ60" t="s">
        <v>3</v>
      </c>
      <c r="BM60">
        <v>1100</v>
      </c>
      <c r="BN60">
        <v>0</v>
      </c>
      <c r="BO60" t="s">
        <v>3</v>
      </c>
      <c r="BP60">
        <v>0</v>
      </c>
      <c r="BQ60">
        <v>8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0</v>
      </c>
      <c r="CA60">
        <v>0</v>
      </c>
      <c r="CB60" t="s">
        <v>3</v>
      </c>
      <c r="CE60">
        <v>0</v>
      </c>
      <c r="CF60">
        <v>0</v>
      </c>
      <c r="CG60">
        <v>0</v>
      </c>
      <c r="CM60">
        <v>0</v>
      </c>
      <c r="CN60" t="s">
        <v>3</v>
      </c>
      <c r="CO60">
        <v>0</v>
      </c>
      <c r="CP60">
        <f t="shared" ref="CP60:CP90" si="81">(P60+Q60+S60)</f>
        <v>0</v>
      </c>
      <c r="CQ60">
        <f t="shared" ref="CQ60:CQ90" si="82">AC60*BC60</f>
        <v>8800</v>
      </c>
      <c r="CR60">
        <f t="shared" ref="CR60:CR90" si="83">AD60*BB60</f>
        <v>0</v>
      </c>
      <c r="CS60">
        <f t="shared" ref="CS60:CS90" si="84">AE60*BS60</f>
        <v>0</v>
      </c>
      <c r="CT60">
        <f t="shared" ref="CT60:CT90" si="85">AF60*BA60</f>
        <v>0</v>
      </c>
      <c r="CU60">
        <f t="shared" ref="CU60:CU90" si="86">AG60</f>
        <v>0</v>
      </c>
      <c r="CV60">
        <f t="shared" ref="CV60:CV90" si="87">AH60</f>
        <v>0</v>
      </c>
      <c r="CW60">
        <f t="shared" ref="CW60:CW90" si="88">AI60</f>
        <v>0</v>
      </c>
      <c r="CX60">
        <f t="shared" ref="CX60:CX90" si="89">AJ60</f>
        <v>0</v>
      </c>
      <c r="CY60">
        <f t="shared" si="62"/>
        <v>0</v>
      </c>
      <c r="CZ60">
        <f t="shared" si="63"/>
        <v>0</v>
      </c>
      <c r="DC60" t="s">
        <v>3</v>
      </c>
      <c r="DD60" t="s">
        <v>3</v>
      </c>
      <c r="DE60" t="s">
        <v>3</v>
      </c>
      <c r="DF60" t="s">
        <v>3</v>
      </c>
      <c r="DG60" t="s">
        <v>3</v>
      </c>
      <c r="DH60" t="s">
        <v>3</v>
      </c>
      <c r="DI60" t="s">
        <v>3</v>
      </c>
      <c r="DJ60" t="s">
        <v>3</v>
      </c>
      <c r="DK60" t="s">
        <v>3</v>
      </c>
      <c r="DL60" t="s">
        <v>3</v>
      </c>
      <c r="DM60" t="s">
        <v>3</v>
      </c>
      <c r="DN60">
        <v>0</v>
      </c>
      <c r="DO60">
        <v>0</v>
      </c>
      <c r="DP60">
        <v>1</v>
      </c>
      <c r="DQ60">
        <v>1</v>
      </c>
      <c r="DU60">
        <v>1013</v>
      </c>
      <c r="DV60" t="s">
        <v>42</v>
      </c>
      <c r="DW60" t="s">
        <v>42</v>
      </c>
      <c r="DX60">
        <v>1</v>
      </c>
      <c r="DZ60" t="s">
        <v>3</v>
      </c>
      <c r="EA60" t="s">
        <v>3</v>
      </c>
      <c r="EB60" t="s">
        <v>3</v>
      </c>
      <c r="EC60" t="s">
        <v>3</v>
      </c>
      <c r="EE60">
        <v>68514636</v>
      </c>
      <c r="EF60">
        <v>8</v>
      </c>
      <c r="EG60" t="s">
        <v>43</v>
      </c>
      <c r="EH60">
        <v>0</v>
      </c>
      <c r="EI60" t="s">
        <v>3</v>
      </c>
      <c r="EJ60">
        <v>1</v>
      </c>
      <c r="EK60">
        <v>1100</v>
      </c>
      <c r="EL60" t="s">
        <v>44</v>
      </c>
      <c r="EM60" t="s">
        <v>45</v>
      </c>
      <c r="EO60" t="s">
        <v>3</v>
      </c>
      <c r="EQ60">
        <v>0</v>
      </c>
      <c r="ER60">
        <v>8800</v>
      </c>
      <c r="ES60">
        <v>8800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5</v>
      </c>
      <c r="FC60">
        <v>0</v>
      </c>
      <c r="FD60">
        <v>18</v>
      </c>
      <c r="FF60">
        <v>8800</v>
      </c>
      <c r="FQ60">
        <v>0</v>
      </c>
      <c r="FR60">
        <f t="shared" ref="FR60:FR90" si="90">ROUND(IF(BI60=3,GM60,0),2)</f>
        <v>0</v>
      </c>
      <c r="FS60">
        <v>0</v>
      </c>
      <c r="FX60">
        <v>0</v>
      </c>
      <c r="FY60">
        <v>0</v>
      </c>
      <c r="GA60" t="s">
        <v>3</v>
      </c>
      <c r="GD60">
        <v>1</v>
      </c>
      <c r="GF60">
        <v>954361018</v>
      </c>
      <c r="GG60">
        <v>2</v>
      </c>
      <c r="GH60">
        <v>3</v>
      </c>
      <c r="GI60">
        <v>-2</v>
      </c>
      <c r="GJ60">
        <v>0</v>
      </c>
      <c r="GK60">
        <v>0</v>
      </c>
      <c r="GL60">
        <f t="shared" ref="GL60:GL90" si="91">ROUND(IF(AND(BH60=3,BI60=3,FS60&lt;&gt;0),P60,0),2)</f>
        <v>0</v>
      </c>
      <c r="GM60">
        <f t="shared" ref="GM60:GM90" si="92">ROUND(O60+X60+Y60,2)+GX60</f>
        <v>0</v>
      </c>
      <c r="GN60">
        <f t="shared" ref="GN60:GN90" si="93">IF(OR(BI60=0,BI60=1),GM60-GX60,0)</f>
        <v>0</v>
      </c>
      <c r="GO60">
        <f t="shared" ref="GO60:GO90" si="94">IF(BI60=2,GM60-GX60,0)</f>
        <v>0</v>
      </c>
      <c r="GP60">
        <f t="shared" ref="GP60:GP90" si="95">IF(BI60=4,GM60-GX60,0)</f>
        <v>0</v>
      </c>
      <c r="GR60">
        <v>1</v>
      </c>
      <c r="GS60">
        <v>1</v>
      </c>
      <c r="GT60">
        <v>0</v>
      </c>
      <c r="GU60" t="s">
        <v>3</v>
      </c>
      <c r="GV60">
        <f t="shared" ref="GV60:GV90" si="96">ROUND((GT60),2)</f>
        <v>0</v>
      </c>
      <c r="GW60">
        <v>1</v>
      </c>
      <c r="GX60">
        <f t="shared" ref="GX60:GX90" si="97">ROUND(HC60*I60,2)</f>
        <v>0</v>
      </c>
      <c r="HA60">
        <v>0</v>
      </c>
      <c r="HB60">
        <v>0</v>
      </c>
      <c r="HC60">
        <f t="shared" ref="HC60:HC90" si="98">GV60*GW60</f>
        <v>0</v>
      </c>
      <c r="HE60" t="s">
        <v>3</v>
      </c>
      <c r="HF60" t="s">
        <v>3</v>
      </c>
      <c r="HM60" t="s">
        <v>3</v>
      </c>
      <c r="HN60" t="s">
        <v>3</v>
      </c>
      <c r="HO60" t="s">
        <v>3</v>
      </c>
      <c r="HP60" t="s">
        <v>3</v>
      </c>
      <c r="HQ60" t="s">
        <v>3</v>
      </c>
      <c r="IK60">
        <v>0</v>
      </c>
    </row>
    <row r="61" spans="1:245" x14ac:dyDescent="0.2">
      <c r="A61">
        <v>17</v>
      </c>
      <c r="B61">
        <v>1</v>
      </c>
      <c r="E61" t="s">
        <v>118</v>
      </c>
      <c r="F61" t="s">
        <v>3</v>
      </c>
      <c r="G61" t="s">
        <v>119</v>
      </c>
      <c r="H61" t="s">
        <v>42</v>
      </c>
      <c r="I61">
        <v>0</v>
      </c>
      <c r="J61">
        <v>0</v>
      </c>
      <c r="K61">
        <v>0</v>
      </c>
      <c r="O61">
        <f t="shared" si="65"/>
        <v>0</v>
      </c>
      <c r="P61">
        <f t="shared" si="66"/>
        <v>0</v>
      </c>
      <c r="Q61">
        <f t="shared" si="67"/>
        <v>0</v>
      </c>
      <c r="R61">
        <f t="shared" si="68"/>
        <v>0</v>
      </c>
      <c r="S61">
        <f t="shared" si="69"/>
        <v>0</v>
      </c>
      <c r="T61">
        <f t="shared" si="70"/>
        <v>0</v>
      </c>
      <c r="U61">
        <f t="shared" si="71"/>
        <v>0</v>
      </c>
      <c r="V61">
        <f t="shared" si="72"/>
        <v>0</v>
      </c>
      <c r="W61">
        <f t="shared" si="73"/>
        <v>0</v>
      </c>
      <c r="X61">
        <f t="shared" si="74"/>
        <v>0</v>
      </c>
      <c r="Y61">
        <f t="shared" si="75"/>
        <v>0</v>
      </c>
      <c r="AA61">
        <v>78076343</v>
      </c>
      <c r="AB61">
        <f t="shared" si="76"/>
        <v>2700</v>
      </c>
      <c r="AC61">
        <f>ROUND((ES61),2)</f>
        <v>2700</v>
      </c>
      <c r="AD61">
        <f t="shared" si="61"/>
        <v>0</v>
      </c>
      <c r="AE61">
        <f t="shared" si="57"/>
        <v>0</v>
      </c>
      <c r="AF61">
        <f t="shared" si="58"/>
        <v>0</v>
      </c>
      <c r="AG61">
        <f t="shared" si="77"/>
        <v>0</v>
      </c>
      <c r="AH61">
        <f t="shared" si="78"/>
        <v>0</v>
      </c>
      <c r="AI61">
        <f t="shared" si="79"/>
        <v>0</v>
      </c>
      <c r="AJ61">
        <f t="shared" si="80"/>
        <v>0</v>
      </c>
      <c r="AK61">
        <v>2700</v>
      </c>
      <c r="AL61">
        <v>2700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1</v>
      </c>
      <c r="AW61">
        <v>1</v>
      </c>
      <c r="AZ61">
        <v>1</v>
      </c>
      <c r="BA61">
        <v>1</v>
      </c>
      <c r="BB61">
        <v>1</v>
      </c>
      <c r="BC61">
        <v>1</v>
      </c>
      <c r="BD61" t="s">
        <v>3</v>
      </c>
      <c r="BE61" t="s">
        <v>3</v>
      </c>
      <c r="BF61" t="s">
        <v>3</v>
      </c>
      <c r="BG61" t="s">
        <v>3</v>
      </c>
      <c r="BH61">
        <v>3</v>
      </c>
      <c r="BI61">
        <v>1</v>
      </c>
      <c r="BJ61" t="s">
        <v>3</v>
      </c>
      <c r="BM61">
        <v>1100</v>
      </c>
      <c r="BN61">
        <v>0</v>
      </c>
      <c r="BO61" t="s">
        <v>3</v>
      </c>
      <c r="BP61">
        <v>0</v>
      </c>
      <c r="BQ61">
        <v>8</v>
      </c>
      <c r="BR61">
        <v>0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0</v>
      </c>
      <c r="CA61">
        <v>0</v>
      </c>
      <c r="CB61" t="s">
        <v>3</v>
      </c>
      <c r="CE61">
        <v>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81"/>
        <v>0</v>
      </c>
      <c r="CQ61">
        <f t="shared" si="82"/>
        <v>2700</v>
      </c>
      <c r="CR61">
        <f t="shared" si="83"/>
        <v>0</v>
      </c>
      <c r="CS61">
        <f t="shared" si="84"/>
        <v>0</v>
      </c>
      <c r="CT61">
        <f t="shared" si="85"/>
        <v>0</v>
      </c>
      <c r="CU61">
        <f t="shared" si="86"/>
        <v>0</v>
      </c>
      <c r="CV61">
        <f t="shared" si="87"/>
        <v>0</v>
      </c>
      <c r="CW61">
        <f t="shared" si="88"/>
        <v>0</v>
      </c>
      <c r="CX61">
        <f t="shared" si="89"/>
        <v>0</v>
      </c>
      <c r="CY61">
        <f t="shared" si="62"/>
        <v>0</v>
      </c>
      <c r="CZ61">
        <f t="shared" si="63"/>
        <v>0</v>
      </c>
      <c r="DC61" t="s">
        <v>3</v>
      </c>
      <c r="DD61" t="s">
        <v>3</v>
      </c>
      <c r="DE61" t="s">
        <v>3</v>
      </c>
      <c r="DF61" t="s">
        <v>3</v>
      </c>
      <c r="DG61" t="s">
        <v>3</v>
      </c>
      <c r="DH61" t="s">
        <v>3</v>
      </c>
      <c r="DI61" t="s">
        <v>3</v>
      </c>
      <c r="DJ61" t="s">
        <v>3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1013</v>
      </c>
      <c r="DV61" t="s">
        <v>42</v>
      </c>
      <c r="DW61" t="s">
        <v>42</v>
      </c>
      <c r="DX61">
        <v>1</v>
      </c>
      <c r="DZ61" t="s">
        <v>3</v>
      </c>
      <c r="EA61" t="s">
        <v>3</v>
      </c>
      <c r="EB61" t="s">
        <v>3</v>
      </c>
      <c r="EC61" t="s">
        <v>3</v>
      </c>
      <c r="EE61">
        <v>68514636</v>
      </c>
      <c r="EF61">
        <v>8</v>
      </c>
      <c r="EG61" t="s">
        <v>43</v>
      </c>
      <c r="EH61">
        <v>0</v>
      </c>
      <c r="EI61" t="s">
        <v>3</v>
      </c>
      <c r="EJ61">
        <v>1</v>
      </c>
      <c r="EK61">
        <v>1100</v>
      </c>
      <c r="EL61" t="s">
        <v>44</v>
      </c>
      <c r="EM61" t="s">
        <v>45</v>
      </c>
      <c r="EO61" t="s">
        <v>3</v>
      </c>
      <c r="EQ61">
        <v>0</v>
      </c>
      <c r="ER61">
        <v>2700</v>
      </c>
      <c r="ES61">
        <v>2700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5</v>
      </c>
      <c r="FC61">
        <v>0</v>
      </c>
      <c r="FD61">
        <v>18</v>
      </c>
      <c r="FF61">
        <v>2700</v>
      </c>
      <c r="FQ61">
        <v>0</v>
      </c>
      <c r="FR61">
        <f t="shared" si="90"/>
        <v>0</v>
      </c>
      <c r="FS61">
        <v>0</v>
      </c>
      <c r="FX61">
        <v>0</v>
      </c>
      <c r="FY61">
        <v>0</v>
      </c>
      <c r="GA61" t="s">
        <v>3</v>
      </c>
      <c r="GD61">
        <v>1</v>
      </c>
      <c r="GF61">
        <v>1496819312</v>
      </c>
      <c r="GG61">
        <v>2</v>
      </c>
      <c r="GH61">
        <v>3</v>
      </c>
      <c r="GI61">
        <v>-2</v>
      </c>
      <c r="GJ61">
        <v>0</v>
      </c>
      <c r="GK61">
        <v>0</v>
      </c>
      <c r="GL61">
        <f t="shared" si="91"/>
        <v>0</v>
      </c>
      <c r="GM61">
        <f t="shared" si="92"/>
        <v>0</v>
      </c>
      <c r="GN61">
        <f t="shared" si="93"/>
        <v>0</v>
      </c>
      <c r="GO61">
        <f t="shared" si="94"/>
        <v>0</v>
      </c>
      <c r="GP61">
        <f t="shared" si="95"/>
        <v>0</v>
      </c>
      <c r="GR61">
        <v>1</v>
      </c>
      <c r="GS61">
        <v>1</v>
      </c>
      <c r="GT61">
        <v>0</v>
      </c>
      <c r="GU61" t="s">
        <v>3</v>
      </c>
      <c r="GV61">
        <f t="shared" si="96"/>
        <v>0</v>
      </c>
      <c r="GW61">
        <v>1</v>
      </c>
      <c r="GX61">
        <f t="shared" si="97"/>
        <v>0</v>
      </c>
      <c r="HA61">
        <v>0</v>
      </c>
      <c r="HB61">
        <v>0</v>
      </c>
      <c r="HC61">
        <f t="shared" si="98"/>
        <v>0</v>
      </c>
      <c r="HE61" t="s">
        <v>3</v>
      </c>
      <c r="HF61" t="s">
        <v>3</v>
      </c>
      <c r="HM61" t="s">
        <v>3</v>
      </c>
      <c r="HN61" t="s">
        <v>3</v>
      </c>
      <c r="HO61" t="s">
        <v>3</v>
      </c>
      <c r="HP61" t="s">
        <v>3</v>
      </c>
      <c r="HQ61" t="s">
        <v>3</v>
      </c>
      <c r="IK61">
        <v>0</v>
      </c>
    </row>
    <row r="62" spans="1:245" x14ac:dyDescent="0.2">
      <c r="A62">
        <v>17</v>
      </c>
      <c r="B62">
        <v>1</v>
      </c>
      <c r="C62">
        <f>ROW(SmtRes!A96)</f>
        <v>96</v>
      </c>
      <c r="D62">
        <f>ROW(EtalonRes!A96)</f>
        <v>96</v>
      </c>
      <c r="E62" t="s">
        <v>120</v>
      </c>
      <c r="F62" t="s">
        <v>47</v>
      </c>
      <c r="G62" t="s">
        <v>48</v>
      </c>
      <c r="H62" t="s">
        <v>34</v>
      </c>
      <c r="I62">
        <v>0</v>
      </c>
      <c r="J62">
        <v>0</v>
      </c>
      <c r="K62">
        <v>0</v>
      </c>
      <c r="O62">
        <f t="shared" si="65"/>
        <v>0</v>
      </c>
      <c r="P62">
        <f t="shared" si="66"/>
        <v>0</v>
      </c>
      <c r="Q62">
        <f t="shared" si="67"/>
        <v>0</v>
      </c>
      <c r="R62">
        <f t="shared" si="68"/>
        <v>0</v>
      </c>
      <c r="S62">
        <f t="shared" si="69"/>
        <v>0</v>
      </c>
      <c r="T62">
        <f t="shared" si="70"/>
        <v>0</v>
      </c>
      <c r="U62">
        <f t="shared" si="71"/>
        <v>0</v>
      </c>
      <c r="V62">
        <f t="shared" si="72"/>
        <v>0</v>
      </c>
      <c r="W62">
        <f t="shared" si="73"/>
        <v>0</v>
      </c>
      <c r="X62">
        <f t="shared" si="74"/>
        <v>0</v>
      </c>
      <c r="Y62">
        <f t="shared" si="75"/>
        <v>0</v>
      </c>
      <c r="AA62">
        <v>78076343</v>
      </c>
      <c r="AB62">
        <f t="shared" si="76"/>
        <v>56.13</v>
      </c>
      <c r="AC62">
        <f>ROUND(((ES62*0)),2)</f>
        <v>0</v>
      </c>
      <c r="AD62">
        <f t="shared" si="61"/>
        <v>0.37</v>
      </c>
      <c r="AE62">
        <f t="shared" si="57"/>
        <v>0</v>
      </c>
      <c r="AF62">
        <f t="shared" si="58"/>
        <v>55.76</v>
      </c>
      <c r="AG62">
        <f t="shared" si="77"/>
        <v>0</v>
      </c>
      <c r="AH62">
        <f t="shared" si="78"/>
        <v>5.76</v>
      </c>
      <c r="AI62">
        <f t="shared" si="79"/>
        <v>0</v>
      </c>
      <c r="AJ62">
        <f t="shared" si="80"/>
        <v>0</v>
      </c>
      <c r="AK62">
        <v>63.38</v>
      </c>
      <c r="AL62">
        <v>7.25</v>
      </c>
      <c r="AM62">
        <v>0.37</v>
      </c>
      <c r="AN62">
        <v>0</v>
      </c>
      <c r="AO62">
        <v>55.76</v>
      </c>
      <c r="AP62">
        <v>0</v>
      </c>
      <c r="AQ62">
        <v>5.76</v>
      </c>
      <c r="AR62">
        <v>0</v>
      </c>
      <c r="AS62">
        <v>0</v>
      </c>
      <c r="AT62">
        <v>80</v>
      </c>
      <c r="AU62">
        <v>60</v>
      </c>
      <c r="AV62">
        <v>1</v>
      </c>
      <c r="AW62">
        <v>1</v>
      </c>
      <c r="AZ62">
        <v>1</v>
      </c>
      <c r="BA62">
        <v>37.31</v>
      </c>
      <c r="BB62">
        <v>5.76</v>
      </c>
      <c r="BC62">
        <v>18.14</v>
      </c>
      <c r="BD62" t="s">
        <v>3</v>
      </c>
      <c r="BE62" t="s">
        <v>3</v>
      </c>
      <c r="BF62" t="s">
        <v>3</v>
      </c>
      <c r="BG62" t="s">
        <v>3</v>
      </c>
      <c r="BH62">
        <v>0</v>
      </c>
      <c r="BI62">
        <v>2</v>
      </c>
      <c r="BJ62" t="s">
        <v>49</v>
      </c>
      <c r="BM62">
        <v>110011</v>
      </c>
      <c r="BN62">
        <v>0</v>
      </c>
      <c r="BO62" t="s">
        <v>47</v>
      </c>
      <c r="BP62">
        <v>1</v>
      </c>
      <c r="BQ62">
        <v>3</v>
      </c>
      <c r="BR62">
        <v>0</v>
      </c>
      <c r="BS62">
        <v>37.31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3</v>
      </c>
      <c r="BZ62">
        <v>80</v>
      </c>
      <c r="CA62">
        <v>60</v>
      </c>
      <c r="CB62" t="s">
        <v>3</v>
      </c>
      <c r="CE62">
        <v>0</v>
      </c>
      <c r="CF62">
        <v>0</v>
      </c>
      <c r="CG62">
        <v>0</v>
      </c>
      <c r="CM62">
        <v>0</v>
      </c>
      <c r="CN62" t="s">
        <v>3</v>
      </c>
      <c r="CO62">
        <v>0</v>
      </c>
      <c r="CP62">
        <f t="shared" si="81"/>
        <v>0</v>
      </c>
      <c r="CQ62">
        <f t="shared" si="82"/>
        <v>0</v>
      </c>
      <c r="CR62">
        <f t="shared" si="83"/>
        <v>2.1311999999999998</v>
      </c>
      <c r="CS62">
        <f t="shared" si="84"/>
        <v>0</v>
      </c>
      <c r="CT62">
        <f t="shared" si="85"/>
        <v>2080.4056</v>
      </c>
      <c r="CU62">
        <f t="shared" si="86"/>
        <v>0</v>
      </c>
      <c r="CV62">
        <f t="shared" si="87"/>
        <v>5.76</v>
      </c>
      <c r="CW62">
        <f t="shared" si="88"/>
        <v>0</v>
      </c>
      <c r="CX62">
        <f t="shared" si="89"/>
        <v>0</v>
      </c>
      <c r="CY62">
        <f t="shared" si="62"/>
        <v>0</v>
      </c>
      <c r="CZ62">
        <f t="shared" si="63"/>
        <v>0</v>
      </c>
      <c r="DC62" t="s">
        <v>3</v>
      </c>
      <c r="DD62" t="s">
        <v>36</v>
      </c>
      <c r="DE62" t="s">
        <v>3</v>
      </c>
      <c r="DF62" t="s">
        <v>3</v>
      </c>
      <c r="DG62" t="s">
        <v>3</v>
      </c>
      <c r="DH62" t="s">
        <v>3</v>
      </c>
      <c r="DI62" t="s">
        <v>3</v>
      </c>
      <c r="DJ62" t="s">
        <v>3</v>
      </c>
      <c r="DK62" t="s">
        <v>3</v>
      </c>
      <c r="DL62" t="s">
        <v>3</v>
      </c>
      <c r="DM62" t="s">
        <v>3</v>
      </c>
      <c r="DN62">
        <v>0</v>
      </c>
      <c r="DO62">
        <v>0</v>
      </c>
      <c r="DP62">
        <v>1</v>
      </c>
      <c r="DQ62">
        <v>1</v>
      </c>
      <c r="DU62">
        <v>1013</v>
      </c>
      <c r="DV62" t="s">
        <v>34</v>
      </c>
      <c r="DW62" t="s">
        <v>34</v>
      </c>
      <c r="DX62">
        <v>1</v>
      </c>
      <c r="DZ62" t="s">
        <v>3</v>
      </c>
      <c r="EA62" t="s">
        <v>3</v>
      </c>
      <c r="EB62" t="s">
        <v>3</v>
      </c>
      <c r="EC62" t="s">
        <v>3</v>
      </c>
      <c r="EE62">
        <v>68514386</v>
      </c>
      <c r="EF62">
        <v>3</v>
      </c>
      <c r="EG62" t="s">
        <v>37</v>
      </c>
      <c r="EH62">
        <v>0</v>
      </c>
      <c r="EI62" t="s">
        <v>3</v>
      </c>
      <c r="EJ62">
        <v>2</v>
      </c>
      <c r="EK62">
        <v>110011</v>
      </c>
      <c r="EL62" t="s">
        <v>38</v>
      </c>
      <c r="EM62" t="s">
        <v>39</v>
      </c>
      <c r="EO62" t="s">
        <v>3</v>
      </c>
      <c r="EQ62">
        <v>0</v>
      </c>
      <c r="ER62">
        <v>63.38</v>
      </c>
      <c r="ES62">
        <v>7.25</v>
      </c>
      <c r="ET62">
        <v>0.37</v>
      </c>
      <c r="EU62">
        <v>0</v>
      </c>
      <c r="EV62">
        <v>55.76</v>
      </c>
      <c r="EW62">
        <v>5.76</v>
      </c>
      <c r="EX62">
        <v>0</v>
      </c>
      <c r="EY62">
        <v>0</v>
      </c>
      <c r="FQ62">
        <v>0</v>
      </c>
      <c r="FR62">
        <f t="shared" si="90"/>
        <v>0</v>
      </c>
      <c r="FS62">
        <v>0</v>
      </c>
      <c r="FX62">
        <v>80</v>
      </c>
      <c r="FY62">
        <v>60</v>
      </c>
      <c r="GA62" t="s">
        <v>3</v>
      </c>
      <c r="GD62">
        <v>1</v>
      </c>
      <c r="GF62">
        <v>912443884</v>
      </c>
      <c r="GG62">
        <v>2</v>
      </c>
      <c r="GH62">
        <v>1</v>
      </c>
      <c r="GI62">
        <v>2</v>
      </c>
      <c r="GJ62">
        <v>0</v>
      </c>
      <c r="GK62">
        <v>0</v>
      </c>
      <c r="GL62">
        <f t="shared" si="91"/>
        <v>0</v>
      </c>
      <c r="GM62">
        <f t="shared" si="92"/>
        <v>0</v>
      </c>
      <c r="GN62">
        <f t="shared" si="93"/>
        <v>0</v>
      </c>
      <c r="GO62">
        <f t="shared" si="94"/>
        <v>0</v>
      </c>
      <c r="GP62">
        <f t="shared" si="95"/>
        <v>0</v>
      </c>
      <c r="GR62">
        <v>0</v>
      </c>
      <c r="GS62">
        <v>3</v>
      </c>
      <c r="GT62">
        <v>0</v>
      </c>
      <c r="GU62" t="s">
        <v>3</v>
      </c>
      <c r="GV62">
        <f t="shared" si="96"/>
        <v>0</v>
      </c>
      <c r="GW62">
        <v>1</v>
      </c>
      <c r="GX62">
        <f t="shared" si="97"/>
        <v>0</v>
      </c>
      <c r="HA62">
        <v>0</v>
      </c>
      <c r="HB62">
        <v>0</v>
      </c>
      <c r="HC62">
        <f t="shared" si="98"/>
        <v>0</v>
      </c>
      <c r="HE62" t="s">
        <v>3</v>
      </c>
      <c r="HF62" t="s">
        <v>3</v>
      </c>
      <c r="HM62" t="s">
        <v>3</v>
      </c>
      <c r="HN62" t="s">
        <v>3</v>
      </c>
      <c r="HO62" t="s">
        <v>3</v>
      </c>
      <c r="HP62" t="s">
        <v>3</v>
      </c>
      <c r="HQ62" t="s">
        <v>3</v>
      </c>
      <c r="IK62">
        <v>0</v>
      </c>
    </row>
    <row r="63" spans="1:245" x14ac:dyDescent="0.2">
      <c r="A63">
        <v>17</v>
      </c>
      <c r="B63">
        <v>1</v>
      </c>
      <c r="E63" t="s">
        <v>121</v>
      </c>
      <c r="F63" t="s">
        <v>3</v>
      </c>
      <c r="G63" t="s">
        <v>122</v>
      </c>
      <c r="H63" t="s">
        <v>42</v>
      </c>
      <c r="I63">
        <v>0</v>
      </c>
      <c r="J63">
        <v>0</v>
      </c>
      <c r="K63">
        <v>0</v>
      </c>
      <c r="O63">
        <f t="shared" si="65"/>
        <v>0</v>
      </c>
      <c r="P63">
        <f t="shared" si="66"/>
        <v>0</v>
      </c>
      <c r="Q63">
        <f t="shared" si="67"/>
        <v>0</v>
      </c>
      <c r="R63">
        <f t="shared" si="68"/>
        <v>0</v>
      </c>
      <c r="S63">
        <f t="shared" si="69"/>
        <v>0</v>
      </c>
      <c r="T63">
        <f t="shared" si="70"/>
        <v>0</v>
      </c>
      <c r="U63">
        <f t="shared" si="71"/>
        <v>0</v>
      </c>
      <c r="V63">
        <f t="shared" si="72"/>
        <v>0</v>
      </c>
      <c r="W63">
        <f t="shared" si="73"/>
        <v>0</v>
      </c>
      <c r="X63">
        <f t="shared" si="74"/>
        <v>0</v>
      </c>
      <c r="Y63">
        <f t="shared" si="75"/>
        <v>0</v>
      </c>
      <c r="AA63">
        <v>78076343</v>
      </c>
      <c r="AB63">
        <f t="shared" si="76"/>
        <v>8780</v>
      </c>
      <c r="AC63">
        <f>ROUND((ES63),2)</f>
        <v>8780</v>
      </c>
      <c r="AD63">
        <f t="shared" si="61"/>
        <v>0</v>
      </c>
      <c r="AE63">
        <f t="shared" si="57"/>
        <v>0</v>
      </c>
      <c r="AF63">
        <f t="shared" si="58"/>
        <v>0</v>
      </c>
      <c r="AG63">
        <f t="shared" si="77"/>
        <v>0</v>
      </c>
      <c r="AH63">
        <f t="shared" si="78"/>
        <v>0</v>
      </c>
      <c r="AI63">
        <f t="shared" si="79"/>
        <v>0</v>
      </c>
      <c r="AJ63">
        <f t="shared" si="80"/>
        <v>0</v>
      </c>
      <c r="AK63">
        <v>8780</v>
      </c>
      <c r="AL63">
        <v>8780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1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1</v>
      </c>
      <c r="BJ63" t="s">
        <v>3</v>
      </c>
      <c r="BM63">
        <v>1100</v>
      </c>
      <c r="BN63">
        <v>0</v>
      </c>
      <c r="BO63" t="s">
        <v>3</v>
      </c>
      <c r="BP63">
        <v>0</v>
      </c>
      <c r="BQ63">
        <v>8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0</v>
      </c>
      <c r="CA63">
        <v>0</v>
      </c>
      <c r="CB63" t="s">
        <v>3</v>
      </c>
      <c r="CE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81"/>
        <v>0</v>
      </c>
      <c r="CQ63">
        <f t="shared" si="82"/>
        <v>8780</v>
      </c>
      <c r="CR63">
        <f t="shared" si="83"/>
        <v>0</v>
      </c>
      <c r="CS63">
        <f t="shared" si="84"/>
        <v>0</v>
      </c>
      <c r="CT63">
        <f t="shared" si="85"/>
        <v>0</v>
      </c>
      <c r="CU63">
        <f t="shared" si="86"/>
        <v>0</v>
      </c>
      <c r="CV63">
        <f t="shared" si="87"/>
        <v>0</v>
      </c>
      <c r="CW63">
        <f t="shared" si="88"/>
        <v>0</v>
      </c>
      <c r="CX63">
        <f t="shared" si="89"/>
        <v>0</v>
      </c>
      <c r="CY63">
        <f t="shared" si="62"/>
        <v>0</v>
      </c>
      <c r="CZ63">
        <f t="shared" si="63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1013</v>
      </c>
      <c r="DV63" t="s">
        <v>42</v>
      </c>
      <c r="DW63" t="s">
        <v>42</v>
      </c>
      <c r="DX63">
        <v>1</v>
      </c>
      <c r="DZ63" t="s">
        <v>3</v>
      </c>
      <c r="EA63" t="s">
        <v>3</v>
      </c>
      <c r="EB63" t="s">
        <v>3</v>
      </c>
      <c r="EC63" t="s">
        <v>3</v>
      </c>
      <c r="EE63">
        <v>68514636</v>
      </c>
      <c r="EF63">
        <v>8</v>
      </c>
      <c r="EG63" t="s">
        <v>43</v>
      </c>
      <c r="EH63">
        <v>0</v>
      </c>
      <c r="EI63" t="s">
        <v>3</v>
      </c>
      <c r="EJ63">
        <v>1</v>
      </c>
      <c r="EK63">
        <v>1100</v>
      </c>
      <c r="EL63" t="s">
        <v>44</v>
      </c>
      <c r="EM63" t="s">
        <v>45</v>
      </c>
      <c r="EO63" t="s">
        <v>3</v>
      </c>
      <c r="EQ63">
        <v>0</v>
      </c>
      <c r="ER63">
        <v>8780</v>
      </c>
      <c r="ES63">
        <v>8780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5</v>
      </c>
      <c r="FC63">
        <v>0</v>
      </c>
      <c r="FD63">
        <v>18</v>
      </c>
      <c r="FF63">
        <v>8780</v>
      </c>
      <c r="FQ63">
        <v>0</v>
      </c>
      <c r="FR63">
        <f t="shared" si="90"/>
        <v>0</v>
      </c>
      <c r="FS63">
        <v>0</v>
      </c>
      <c r="FX63">
        <v>0</v>
      </c>
      <c r="FY63">
        <v>0</v>
      </c>
      <c r="GA63" t="s">
        <v>3</v>
      </c>
      <c r="GD63">
        <v>1</v>
      </c>
      <c r="GF63">
        <v>-1620570927</v>
      </c>
      <c r="GG63">
        <v>2</v>
      </c>
      <c r="GH63">
        <v>3</v>
      </c>
      <c r="GI63">
        <v>-2</v>
      </c>
      <c r="GJ63">
        <v>0</v>
      </c>
      <c r="GK63">
        <v>0</v>
      </c>
      <c r="GL63">
        <f t="shared" si="91"/>
        <v>0</v>
      </c>
      <c r="GM63">
        <f t="shared" si="92"/>
        <v>0</v>
      </c>
      <c r="GN63">
        <f t="shared" si="93"/>
        <v>0</v>
      </c>
      <c r="GO63">
        <f t="shared" si="94"/>
        <v>0</v>
      </c>
      <c r="GP63">
        <f t="shared" si="95"/>
        <v>0</v>
      </c>
      <c r="GR63">
        <v>1</v>
      </c>
      <c r="GS63">
        <v>1</v>
      </c>
      <c r="GT63">
        <v>0</v>
      </c>
      <c r="GU63" t="s">
        <v>3</v>
      </c>
      <c r="GV63">
        <f t="shared" si="96"/>
        <v>0</v>
      </c>
      <c r="GW63">
        <v>1</v>
      </c>
      <c r="GX63">
        <f t="shared" si="97"/>
        <v>0</v>
      </c>
      <c r="HA63">
        <v>0</v>
      </c>
      <c r="HB63">
        <v>0</v>
      </c>
      <c r="HC63">
        <f t="shared" si="98"/>
        <v>0</v>
      </c>
      <c r="HE63" t="s">
        <v>3</v>
      </c>
      <c r="HF63" t="s">
        <v>3</v>
      </c>
      <c r="HM63" t="s">
        <v>3</v>
      </c>
      <c r="HN63" t="s">
        <v>3</v>
      </c>
      <c r="HO63" t="s">
        <v>3</v>
      </c>
      <c r="HP63" t="s">
        <v>3</v>
      </c>
      <c r="HQ63" t="s">
        <v>3</v>
      </c>
      <c r="IK63">
        <v>0</v>
      </c>
    </row>
    <row r="64" spans="1:245" x14ac:dyDescent="0.2">
      <c r="A64">
        <v>17</v>
      </c>
      <c r="B64">
        <v>1</v>
      </c>
      <c r="E64" t="s">
        <v>123</v>
      </c>
      <c r="F64" t="s">
        <v>3</v>
      </c>
      <c r="G64" t="s">
        <v>124</v>
      </c>
      <c r="H64" t="s">
        <v>42</v>
      </c>
      <c r="I64">
        <v>0</v>
      </c>
      <c r="J64">
        <v>0</v>
      </c>
      <c r="K64">
        <v>0</v>
      </c>
      <c r="O64">
        <f t="shared" si="65"/>
        <v>0</v>
      </c>
      <c r="P64">
        <f t="shared" si="66"/>
        <v>0</v>
      </c>
      <c r="Q64">
        <f t="shared" si="67"/>
        <v>0</v>
      </c>
      <c r="R64">
        <f t="shared" si="68"/>
        <v>0</v>
      </c>
      <c r="S64">
        <f t="shared" si="69"/>
        <v>0</v>
      </c>
      <c r="T64">
        <f t="shared" si="70"/>
        <v>0</v>
      </c>
      <c r="U64">
        <f t="shared" si="71"/>
        <v>0</v>
      </c>
      <c r="V64">
        <f t="shared" si="72"/>
        <v>0</v>
      </c>
      <c r="W64">
        <f t="shared" si="73"/>
        <v>0</v>
      </c>
      <c r="X64">
        <f t="shared" si="74"/>
        <v>0</v>
      </c>
      <c r="Y64">
        <f t="shared" si="75"/>
        <v>0</v>
      </c>
      <c r="AA64">
        <v>78076343</v>
      </c>
      <c r="AB64">
        <f t="shared" si="76"/>
        <v>7300</v>
      </c>
      <c r="AC64">
        <f>ROUND((ES64),2)</f>
        <v>7300</v>
      </c>
      <c r="AD64">
        <f t="shared" si="61"/>
        <v>0</v>
      </c>
      <c r="AE64">
        <f t="shared" ref="AE64:AE90" si="99">ROUND((EU64),2)</f>
        <v>0</v>
      </c>
      <c r="AF64">
        <f t="shared" ref="AF64:AF90" si="100">ROUND((EV64),2)</f>
        <v>0</v>
      </c>
      <c r="AG64">
        <f t="shared" si="77"/>
        <v>0</v>
      </c>
      <c r="AH64">
        <f t="shared" si="78"/>
        <v>0</v>
      </c>
      <c r="AI64">
        <f t="shared" si="79"/>
        <v>0</v>
      </c>
      <c r="AJ64">
        <f t="shared" si="80"/>
        <v>0</v>
      </c>
      <c r="AK64">
        <v>7300</v>
      </c>
      <c r="AL64">
        <v>7300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1</v>
      </c>
      <c r="AW64">
        <v>1</v>
      </c>
      <c r="AZ64">
        <v>1</v>
      </c>
      <c r="BA64">
        <v>1</v>
      </c>
      <c r="BB64">
        <v>1</v>
      </c>
      <c r="BC64">
        <v>1</v>
      </c>
      <c r="BD64" t="s">
        <v>3</v>
      </c>
      <c r="BE64" t="s">
        <v>3</v>
      </c>
      <c r="BF64" t="s">
        <v>3</v>
      </c>
      <c r="BG64" t="s">
        <v>3</v>
      </c>
      <c r="BH64">
        <v>3</v>
      </c>
      <c r="BI64">
        <v>1</v>
      </c>
      <c r="BJ64" t="s">
        <v>3</v>
      </c>
      <c r="BM64">
        <v>1100</v>
      </c>
      <c r="BN64">
        <v>0</v>
      </c>
      <c r="BO64" t="s">
        <v>3</v>
      </c>
      <c r="BP64">
        <v>0</v>
      </c>
      <c r="BQ64">
        <v>8</v>
      </c>
      <c r="BR64">
        <v>0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0</v>
      </c>
      <c r="CA64">
        <v>0</v>
      </c>
      <c r="CB64" t="s">
        <v>3</v>
      </c>
      <c r="CE64">
        <v>0</v>
      </c>
      <c r="CF64">
        <v>0</v>
      </c>
      <c r="CG64">
        <v>0</v>
      </c>
      <c r="CM64">
        <v>0</v>
      </c>
      <c r="CN64" t="s">
        <v>3</v>
      </c>
      <c r="CO64">
        <v>0</v>
      </c>
      <c r="CP64">
        <f t="shared" si="81"/>
        <v>0</v>
      </c>
      <c r="CQ64">
        <f t="shared" si="82"/>
        <v>7300</v>
      </c>
      <c r="CR64">
        <f t="shared" si="83"/>
        <v>0</v>
      </c>
      <c r="CS64">
        <f t="shared" si="84"/>
        <v>0</v>
      </c>
      <c r="CT64">
        <f t="shared" si="85"/>
        <v>0</v>
      </c>
      <c r="CU64">
        <f t="shared" si="86"/>
        <v>0</v>
      </c>
      <c r="CV64">
        <f t="shared" si="87"/>
        <v>0</v>
      </c>
      <c r="CW64">
        <f t="shared" si="88"/>
        <v>0</v>
      </c>
      <c r="CX64">
        <f t="shared" si="89"/>
        <v>0</v>
      </c>
      <c r="CY64">
        <f t="shared" si="62"/>
        <v>0</v>
      </c>
      <c r="CZ64">
        <f t="shared" si="63"/>
        <v>0</v>
      </c>
      <c r="DC64" t="s">
        <v>3</v>
      </c>
      <c r="DD64" t="s">
        <v>3</v>
      </c>
      <c r="DE64" t="s">
        <v>3</v>
      </c>
      <c r="DF64" t="s">
        <v>3</v>
      </c>
      <c r="DG64" t="s">
        <v>3</v>
      </c>
      <c r="DH64" t="s">
        <v>3</v>
      </c>
      <c r="DI64" t="s">
        <v>3</v>
      </c>
      <c r="DJ64" t="s">
        <v>3</v>
      </c>
      <c r="DK64" t="s">
        <v>3</v>
      </c>
      <c r="DL64" t="s">
        <v>3</v>
      </c>
      <c r="DM64" t="s">
        <v>3</v>
      </c>
      <c r="DN64">
        <v>0</v>
      </c>
      <c r="DO64">
        <v>0</v>
      </c>
      <c r="DP64">
        <v>1</v>
      </c>
      <c r="DQ64">
        <v>1</v>
      </c>
      <c r="DU64">
        <v>1013</v>
      </c>
      <c r="DV64" t="s">
        <v>42</v>
      </c>
      <c r="DW64" t="s">
        <v>42</v>
      </c>
      <c r="DX64">
        <v>1</v>
      </c>
      <c r="DZ64" t="s">
        <v>3</v>
      </c>
      <c r="EA64" t="s">
        <v>3</v>
      </c>
      <c r="EB64" t="s">
        <v>3</v>
      </c>
      <c r="EC64" t="s">
        <v>3</v>
      </c>
      <c r="EE64">
        <v>68514636</v>
      </c>
      <c r="EF64">
        <v>8</v>
      </c>
      <c r="EG64" t="s">
        <v>43</v>
      </c>
      <c r="EH64">
        <v>0</v>
      </c>
      <c r="EI64" t="s">
        <v>3</v>
      </c>
      <c r="EJ64">
        <v>1</v>
      </c>
      <c r="EK64">
        <v>1100</v>
      </c>
      <c r="EL64" t="s">
        <v>44</v>
      </c>
      <c r="EM64" t="s">
        <v>45</v>
      </c>
      <c r="EO64" t="s">
        <v>3</v>
      </c>
      <c r="EQ64">
        <v>0</v>
      </c>
      <c r="ER64">
        <v>7300</v>
      </c>
      <c r="ES64">
        <v>7300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5</v>
      </c>
      <c r="FC64">
        <v>0</v>
      </c>
      <c r="FD64">
        <v>18</v>
      </c>
      <c r="FF64">
        <v>7300</v>
      </c>
      <c r="FQ64">
        <v>0</v>
      </c>
      <c r="FR64">
        <f t="shared" si="90"/>
        <v>0</v>
      </c>
      <c r="FS64">
        <v>0</v>
      </c>
      <c r="FX64">
        <v>0</v>
      </c>
      <c r="FY64">
        <v>0</v>
      </c>
      <c r="GA64" t="s">
        <v>3</v>
      </c>
      <c r="GD64">
        <v>1</v>
      </c>
      <c r="GF64">
        <v>-1278563637</v>
      </c>
      <c r="GG64">
        <v>2</v>
      </c>
      <c r="GH64">
        <v>3</v>
      </c>
      <c r="GI64">
        <v>-2</v>
      </c>
      <c r="GJ64">
        <v>0</v>
      </c>
      <c r="GK64">
        <v>0</v>
      </c>
      <c r="GL64">
        <f t="shared" si="91"/>
        <v>0</v>
      </c>
      <c r="GM64">
        <f t="shared" si="92"/>
        <v>0</v>
      </c>
      <c r="GN64">
        <f t="shared" si="93"/>
        <v>0</v>
      </c>
      <c r="GO64">
        <f t="shared" si="94"/>
        <v>0</v>
      </c>
      <c r="GP64">
        <f t="shared" si="95"/>
        <v>0</v>
      </c>
      <c r="GR64">
        <v>1</v>
      </c>
      <c r="GS64">
        <v>1</v>
      </c>
      <c r="GT64">
        <v>0</v>
      </c>
      <c r="GU64" t="s">
        <v>3</v>
      </c>
      <c r="GV64">
        <f t="shared" si="96"/>
        <v>0</v>
      </c>
      <c r="GW64">
        <v>1</v>
      </c>
      <c r="GX64">
        <f t="shared" si="97"/>
        <v>0</v>
      </c>
      <c r="HA64">
        <v>0</v>
      </c>
      <c r="HB64">
        <v>0</v>
      </c>
      <c r="HC64">
        <f t="shared" si="98"/>
        <v>0</v>
      </c>
      <c r="HE64" t="s">
        <v>3</v>
      </c>
      <c r="HF64" t="s">
        <v>3</v>
      </c>
      <c r="HM64" t="s">
        <v>3</v>
      </c>
      <c r="HN64" t="s">
        <v>3</v>
      </c>
      <c r="HO64" t="s">
        <v>3</v>
      </c>
      <c r="HP64" t="s">
        <v>3</v>
      </c>
      <c r="HQ64" t="s">
        <v>3</v>
      </c>
      <c r="IK64">
        <v>0</v>
      </c>
    </row>
    <row r="65" spans="1:245" x14ac:dyDescent="0.2">
      <c r="A65">
        <v>17</v>
      </c>
      <c r="B65">
        <v>1</v>
      </c>
      <c r="E65" t="s">
        <v>125</v>
      </c>
      <c r="F65" t="s">
        <v>3</v>
      </c>
      <c r="G65" t="s">
        <v>126</v>
      </c>
      <c r="H65" t="s">
        <v>42</v>
      </c>
      <c r="I65">
        <v>0</v>
      </c>
      <c r="J65">
        <v>0</v>
      </c>
      <c r="K65">
        <v>0</v>
      </c>
      <c r="O65">
        <f t="shared" si="65"/>
        <v>0</v>
      </c>
      <c r="P65">
        <f t="shared" si="66"/>
        <v>0</v>
      </c>
      <c r="Q65">
        <f t="shared" si="67"/>
        <v>0</v>
      </c>
      <c r="R65">
        <f t="shared" si="68"/>
        <v>0</v>
      </c>
      <c r="S65">
        <f t="shared" si="69"/>
        <v>0</v>
      </c>
      <c r="T65">
        <f t="shared" si="70"/>
        <v>0</v>
      </c>
      <c r="U65">
        <f t="shared" si="71"/>
        <v>0</v>
      </c>
      <c r="V65">
        <f t="shared" si="72"/>
        <v>0</v>
      </c>
      <c r="W65">
        <f t="shared" si="73"/>
        <v>0</v>
      </c>
      <c r="X65">
        <f t="shared" si="74"/>
        <v>0</v>
      </c>
      <c r="Y65">
        <f t="shared" si="75"/>
        <v>0</v>
      </c>
      <c r="AA65">
        <v>78076343</v>
      </c>
      <c r="AB65">
        <f t="shared" si="76"/>
        <v>1324</v>
      </c>
      <c r="AC65">
        <f>ROUND((ES65),2)</f>
        <v>1324</v>
      </c>
      <c r="AD65">
        <f t="shared" si="61"/>
        <v>0</v>
      </c>
      <c r="AE65">
        <f t="shared" si="99"/>
        <v>0</v>
      </c>
      <c r="AF65">
        <f t="shared" si="100"/>
        <v>0</v>
      </c>
      <c r="AG65">
        <f t="shared" si="77"/>
        <v>0</v>
      </c>
      <c r="AH65">
        <f t="shared" si="78"/>
        <v>0</v>
      </c>
      <c r="AI65">
        <f t="shared" si="79"/>
        <v>0</v>
      </c>
      <c r="AJ65">
        <f t="shared" si="80"/>
        <v>0</v>
      </c>
      <c r="AK65">
        <v>1324</v>
      </c>
      <c r="AL65">
        <v>1324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3</v>
      </c>
      <c r="BM65">
        <v>1100</v>
      </c>
      <c r="BN65">
        <v>0</v>
      </c>
      <c r="BO65" t="s">
        <v>3</v>
      </c>
      <c r="BP65">
        <v>0</v>
      </c>
      <c r="BQ65">
        <v>8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0</v>
      </c>
      <c r="CA65">
        <v>0</v>
      </c>
      <c r="CB65" t="s">
        <v>3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81"/>
        <v>0</v>
      </c>
      <c r="CQ65">
        <f t="shared" si="82"/>
        <v>1324</v>
      </c>
      <c r="CR65">
        <f t="shared" si="83"/>
        <v>0</v>
      </c>
      <c r="CS65">
        <f t="shared" si="84"/>
        <v>0</v>
      </c>
      <c r="CT65">
        <f t="shared" si="85"/>
        <v>0</v>
      </c>
      <c r="CU65">
        <f t="shared" si="86"/>
        <v>0</v>
      </c>
      <c r="CV65">
        <f t="shared" si="87"/>
        <v>0</v>
      </c>
      <c r="CW65">
        <f t="shared" si="88"/>
        <v>0</v>
      </c>
      <c r="CX65">
        <f t="shared" si="89"/>
        <v>0</v>
      </c>
      <c r="CY65">
        <f t="shared" si="62"/>
        <v>0</v>
      </c>
      <c r="CZ65">
        <f t="shared" si="63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1013</v>
      </c>
      <c r="DV65" t="s">
        <v>42</v>
      </c>
      <c r="DW65" t="s">
        <v>42</v>
      </c>
      <c r="DX65">
        <v>1</v>
      </c>
      <c r="DZ65" t="s">
        <v>3</v>
      </c>
      <c r="EA65" t="s">
        <v>3</v>
      </c>
      <c r="EB65" t="s">
        <v>3</v>
      </c>
      <c r="EC65" t="s">
        <v>3</v>
      </c>
      <c r="EE65">
        <v>68514636</v>
      </c>
      <c r="EF65">
        <v>8</v>
      </c>
      <c r="EG65" t="s">
        <v>43</v>
      </c>
      <c r="EH65">
        <v>0</v>
      </c>
      <c r="EI65" t="s">
        <v>3</v>
      </c>
      <c r="EJ65">
        <v>1</v>
      </c>
      <c r="EK65">
        <v>1100</v>
      </c>
      <c r="EL65" t="s">
        <v>44</v>
      </c>
      <c r="EM65" t="s">
        <v>45</v>
      </c>
      <c r="EO65" t="s">
        <v>3</v>
      </c>
      <c r="EQ65">
        <v>0</v>
      </c>
      <c r="ER65">
        <v>1324</v>
      </c>
      <c r="ES65">
        <v>1324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5</v>
      </c>
      <c r="FC65">
        <v>0</v>
      </c>
      <c r="FD65">
        <v>18</v>
      </c>
      <c r="FF65">
        <v>1324</v>
      </c>
      <c r="FQ65">
        <v>0</v>
      </c>
      <c r="FR65">
        <f t="shared" si="90"/>
        <v>0</v>
      </c>
      <c r="FS65">
        <v>0</v>
      </c>
      <c r="FX65">
        <v>0</v>
      </c>
      <c r="FY65">
        <v>0</v>
      </c>
      <c r="GA65" t="s">
        <v>3</v>
      </c>
      <c r="GD65">
        <v>1</v>
      </c>
      <c r="GF65">
        <v>-1026401103</v>
      </c>
      <c r="GG65">
        <v>2</v>
      </c>
      <c r="GH65">
        <v>3</v>
      </c>
      <c r="GI65">
        <v>-2</v>
      </c>
      <c r="GJ65">
        <v>0</v>
      </c>
      <c r="GK65">
        <v>0</v>
      </c>
      <c r="GL65">
        <f t="shared" si="91"/>
        <v>0</v>
      </c>
      <c r="GM65">
        <f t="shared" si="92"/>
        <v>0</v>
      </c>
      <c r="GN65">
        <f t="shared" si="93"/>
        <v>0</v>
      </c>
      <c r="GO65">
        <f t="shared" si="94"/>
        <v>0</v>
      </c>
      <c r="GP65">
        <f t="shared" si="95"/>
        <v>0</v>
      </c>
      <c r="GR65">
        <v>1</v>
      </c>
      <c r="GS65">
        <v>1</v>
      </c>
      <c r="GT65">
        <v>0</v>
      </c>
      <c r="GU65" t="s">
        <v>3</v>
      </c>
      <c r="GV65">
        <f t="shared" si="96"/>
        <v>0</v>
      </c>
      <c r="GW65">
        <v>1</v>
      </c>
      <c r="GX65">
        <f t="shared" si="97"/>
        <v>0</v>
      </c>
      <c r="HA65">
        <v>0</v>
      </c>
      <c r="HB65">
        <v>0</v>
      </c>
      <c r="HC65">
        <f t="shared" si="98"/>
        <v>0</v>
      </c>
      <c r="HE65" t="s">
        <v>3</v>
      </c>
      <c r="HF65" t="s">
        <v>3</v>
      </c>
      <c r="HM65" t="s">
        <v>3</v>
      </c>
      <c r="HN65" t="s">
        <v>3</v>
      </c>
      <c r="HO65" t="s">
        <v>3</v>
      </c>
      <c r="HP65" t="s">
        <v>3</v>
      </c>
      <c r="HQ65" t="s">
        <v>3</v>
      </c>
      <c r="IK65">
        <v>0</v>
      </c>
    </row>
    <row r="66" spans="1:245" x14ac:dyDescent="0.2">
      <c r="A66">
        <v>17</v>
      </c>
      <c r="B66">
        <v>1</v>
      </c>
      <c r="E66" t="s">
        <v>127</v>
      </c>
      <c r="F66" t="s">
        <v>3</v>
      </c>
      <c r="G66" t="s">
        <v>53</v>
      </c>
      <c r="H66" t="s">
        <v>42</v>
      </c>
      <c r="I66">
        <v>0</v>
      </c>
      <c r="J66">
        <v>0</v>
      </c>
      <c r="K66">
        <v>0</v>
      </c>
      <c r="O66">
        <f t="shared" si="65"/>
        <v>0</v>
      </c>
      <c r="P66">
        <f t="shared" si="66"/>
        <v>0</v>
      </c>
      <c r="Q66">
        <f t="shared" si="67"/>
        <v>0</v>
      </c>
      <c r="R66">
        <f t="shared" si="68"/>
        <v>0</v>
      </c>
      <c r="S66">
        <f t="shared" si="69"/>
        <v>0</v>
      </c>
      <c r="T66">
        <f t="shared" si="70"/>
        <v>0</v>
      </c>
      <c r="U66">
        <f t="shared" si="71"/>
        <v>0</v>
      </c>
      <c r="V66">
        <f t="shared" si="72"/>
        <v>0</v>
      </c>
      <c r="W66">
        <f t="shared" si="73"/>
        <v>0</v>
      </c>
      <c r="X66">
        <f t="shared" si="74"/>
        <v>0</v>
      </c>
      <c r="Y66">
        <f t="shared" si="75"/>
        <v>0</v>
      </c>
      <c r="AA66">
        <v>78076343</v>
      </c>
      <c r="AB66">
        <f t="shared" si="76"/>
        <v>6200</v>
      </c>
      <c r="AC66">
        <f>ROUND((ES66),2)</f>
        <v>6200</v>
      </c>
      <c r="AD66">
        <f t="shared" si="61"/>
        <v>0</v>
      </c>
      <c r="AE66">
        <f t="shared" si="99"/>
        <v>0</v>
      </c>
      <c r="AF66">
        <f t="shared" si="100"/>
        <v>0</v>
      </c>
      <c r="AG66">
        <f t="shared" si="77"/>
        <v>0</v>
      </c>
      <c r="AH66">
        <f t="shared" si="78"/>
        <v>0</v>
      </c>
      <c r="AI66">
        <f t="shared" si="79"/>
        <v>0</v>
      </c>
      <c r="AJ66">
        <f t="shared" si="80"/>
        <v>0</v>
      </c>
      <c r="AK66">
        <v>6200</v>
      </c>
      <c r="AL66">
        <v>6200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1</v>
      </c>
      <c r="AZ66">
        <v>1</v>
      </c>
      <c r="BA66">
        <v>1</v>
      </c>
      <c r="BB66">
        <v>1</v>
      </c>
      <c r="BC66">
        <v>1</v>
      </c>
      <c r="BD66" t="s">
        <v>3</v>
      </c>
      <c r="BE66" t="s">
        <v>3</v>
      </c>
      <c r="BF66" t="s">
        <v>3</v>
      </c>
      <c r="BG66" t="s">
        <v>3</v>
      </c>
      <c r="BH66">
        <v>3</v>
      </c>
      <c r="BI66">
        <v>1</v>
      </c>
      <c r="BJ66" t="s">
        <v>3</v>
      </c>
      <c r="BM66">
        <v>1100</v>
      </c>
      <c r="BN66">
        <v>0</v>
      </c>
      <c r="BO66" t="s">
        <v>3</v>
      </c>
      <c r="BP66">
        <v>0</v>
      </c>
      <c r="BQ66">
        <v>8</v>
      </c>
      <c r="BR66">
        <v>0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0</v>
      </c>
      <c r="CA66">
        <v>0</v>
      </c>
      <c r="CB66" t="s">
        <v>3</v>
      </c>
      <c r="CE66">
        <v>0</v>
      </c>
      <c r="CF66">
        <v>0</v>
      </c>
      <c r="CG66">
        <v>0</v>
      </c>
      <c r="CM66">
        <v>0</v>
      </c>
      <c r="CN66" t="s">
        <v>3</v>
      </c>
      <c r="CO66">
        <v>0</v>
      </c>
      <c r="CP66">
        <f t="shared" si="81"/>
        <v>0</v>
      </c>
      <c r="CQ66">
        <f t="shared" si="82"/>
        <v>6200</v>
      </c>
      <c r="CR66">
        <f t="shared" si="83"/>
        <v>0</v>
      </c>
      <c r="CS66">
        <f t="shared" si="84"/>
        <v>0</v>
      </c>
      <c r="CT66">
        <f t="shared" si="85"/>
        <v>0</v>
      </c>
      <c r="CU66">
        <f t="shared" si="86"/>
        <v>0</v>
      </c>
      <c r="CV66">
        <f t="shared" si="87"/>
        <v>0</v>
      </c>
      <c r="CW66">
        <f t="shared" si="88"/>
        <v>0</v>
      </c>
      <c r="CX66">
        <f t="shared" si="89"/>
        <v>0</v>
      </c>
      <c r="CY66">
        <f t="shared" si="62"/>
        <v>0</v>
      </c>
      <c r="CZ66">
        <f t="shared" si="63"/>
        <v>0</v>
      </c>
      <c r="DC66" t="s">
        <v>3</v>
      </c>
      <c r="DD66" t="s">
        <v>3</v>
      </c>
      <c r="DE66" t="s">
        <v>3</v>
      </c>
      <c r="DF66" t="s">
        <v>3</v>
      </c>
      <c r="DG66" t="s">
        <v>3</v>
      </c>
      <c r="DH66" t="s">
        <v>3</v>
      </c>
      <c r="DI66" t="s">
        <v>3</v>
      </c>
      <c r="DJ66" t="s">
        <v>3</v>
      </c>
      <c r="DK66" t="s">
        <v>3</v>
      </c>
      <c r="DL66" t="s">
        <v>3</v>
      </c>
      <c r="DM66" t="s">
        <v>3</v>
      </c>
      <c r="DN66">
        <v>0</v>
      </c>
      <c r="DO66">
        <v>0</v>
      </c>
      <c r="DP66">
        <v>1</v>
      </c>
      <c r="DQ66">
        <v>1</v>
      </c>
      <c r="DU66">
        <v>1013</v>
      </c>
      <c r="DV66" t="s">
        <v>42</v>
      </c>
      <c r="DW66" t="s">
        <v>42</v>
      </c>
      <c r="DX66">
        <v>1</v>
      </c>
      <c r="DZ66" t="s">
        <v>3</v>
      </c>
      <c r="EA66" t="s">
        <v>3</v>
      </c>
      <c r="EB66" t="s">
        <v>3</v>
      </c>
      <c r="EC66" t="s">
        <v>3</v>
      </c>
      <c r="EE66">
        <v>68514636</v>
      </c>
      <c r="EF66">
        <v>8</v>
      </c>
      <c r="EG66" t="s">
        <v>43</v>
      </c>
      <c r="EH66">
        <v>0</v>
      </c>
      <c r="EI66" t="s">
        <v>3</v>
      </c>
      <c r="EJ66">
        <v>1</v>
      </c>
      <c r="EK66">
        <v>1100</v>
      </c>
      <c r="EL66" t="s">
        <v>44</v>
      </c>
      <c r="EM66" t="s">
        <v>45</v>
      </c>
      <c r="EO66" t="s">
        <v>3</v>
      </c>
      <c r="EQ66">
        <v>0</v>
      </c>
      <c r="ER66">
        <v>6200</v>
      </c>
      <c r="ES66">
        <v>6200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5</v>
      </c>
      <c r="FC66">
        <v>0</v>
      </c>
      <c r="FD66">
        <v>18</v>
      </c>
      <c r="FF66">
        <v>6200</v>
      </c>
      <c r="FQ66">
        <v>0</v>
      </c>
      <c r="FR66">
        <f t="shared" si="90"/>
        <v>0</v>
      </c>
      <c r="FS66">
        <v>0</v>
      </c>
      <c r="FX66">
        <v>0</v>
      </c>
      <c r="FY66">
        <v>0</v>
      </c>
      <c r="GA66" t="s">
        <v>3</v>
      </c>
      <c r="GD66">
        <v>1</v>
      </c>
      <c r="GF66">
        <v>-600270195</v>
      </c>
      <c r="GG66">
        <v>2</v>
      </c>
      <c r="GH66">
        <v>3</v>
      </c>
      <c r="GI66">
        <v>-2</v>
      </c>
      <c r="GJ66">
        <v>0</v>
      </c>
      <c r="GK66">
        <v>0</v>
      </c>
      <c r="GL66">
        <f t="shared" si="91"/>
        <v>0</v>
      </c>
      <c r="GM66">
        <f t="shared" si="92"/>
        <v>0</v>
      </c>
      <c r="GN66">
        <f t="shared" si="93"/>
        <v>0</v>
      </c>
      <c r="GO66">
        <f t="shared" si="94"/>
        <v>0</v>
      </c>
      <c r="GP66">
        <f t="shared" si="95"/>
        <v>0</v>
      </c>
      <c r="GR66">
        <v>1</v>
      </c>
      <c r="GS66">
        <v>1</v>
      </c>
      <c r="GT66">
        <v>0</v>
      </c>
      <c r="GU66" t="s">
        <v>3</v>
      </c>
      <c r="GV66">
        <f t="shared" si="96"/>
        <v>0</v>
      </c>
      <c r="GW66">
        <v>1</v>
      </c>
      <c r="GX66">
        <f t="shared" si="97"/>
        <v>0</v>
      </c>
      <c r="HA66">
        <v>0</v>
      </c>
      <c r="HB66">
        <v>0</v>
      </c>
      <c r="HC66">
        <f t="shared" si="98"/>
        <v>0</v>
      </c>
      <c r="HE66" t="s">
        <v>3</v>
      </c>
      <c r="HF66" t="s">
        <v>3</v>
      </c>
      <c r="HM66" t="s">
        <v>3</v>
      </c>
      <c r="HN66" t="s">
        <v>3</v>
      </c>
      <c r="HO66" t="s">
        <v>3</v>
      </c>
      <c r="HP66" t="s">
        <v>3</v>
      </c>
      <c r="HQ66" t="s">
        <v>3</v>
      </c>
      <c r="IK66">
        <v>0</v>
      </c>
    </row>
    <row r="67" spans="1:245" x14ac:dyDescent="0.2">
      <c r="A67">
        <v>17</v>
      </c>
      <c r="B67">
        <v>1</v>
      </c>
      <c r="C67">
        <f>ROW(SmtRes!A104)</f>
        <v>104</v>
      </c>
      <c r="D67">
        <f>ROW(EtalonRes!A104)</f>
        <v>104</v>
      </c>
      <c r="E67" t="s">
        <v>128</v>
      </c>
      <c r="F67" t="s">
        <v>129</v>
      </c>
      <c r="G67" t="s">
        <v>130</v>
      </c>
      <c r="H67" t="s">
        <v>34</v>
      </c>
      <c r="I67">
        <v>0</v>
      </c>
      <c r="J67">
        <v>0</v>
      </c>
      <c r="K67">
        <v>0</v>
      </c>
      <c r="O67">
        <f t="shared" si="65"/>
        <v>0</v>
      </c>
      <c r="P67">
        <f t="shared" si="66"/>
        <v>0</v>
      </c>
      <c r="Q67">
        <f t="shared" si="67"/>
        <v>0</v>
      </c>
      <c r="R67">
        <f t="shared" si="68"/>
        <v>0</v>
      </c>
      <c r="S67">
        <f t="shared" si="69"/>
        <v>0</v>
      </c>
      <c r="T67">
        <f t="shared" si="70"/>
        <v>0</v>
      </c>
      <c r="U67">
        <f t="shared" si="71"/>
        <v>0</v>
      </c>
      <c r="V67">
        <f t="shared" si="72"/>
        <v>0</v>
      </c>
      <c r="W67">
        <f t="shared" si="73"/>
        <v>0</v>
      </c>
      <c r="X67">
        <f t="shared" si="74"/>
        <v>0</v>
      </c>
      <c r="Y67">
        <f t="shared" si="75"/>
        <v>0</v>
      </c>
      <c r="AA67">
        <v>78076343</v>
      </c>
      <c r="AB67">
        <f t="shared" si="76"/>
        <v>7.55</v>
      </c>
      <c r="AC67">
        <f>ROUND(((ES67*0)),2)</f>
        <v>0</v>
      </c>
      <c r="AD67">
        <f t="shared" si="61"/>
        <v>0</v>
      </c>
      <c r="AE67">
        <f t="shared" si="99"/>
        <v>0</v>
      </c>
      <c r="AF67">
        <f t="shared" si="100"/>
        <v>7.55</v>
      </c>
      <c r="AG67">
        <f t="shared" si="77"/>
        <v>0</v>
      </c>
      <c r="AH67">
        <f t="shared" si="78"/>
        <v>0.84</v>
      </c>
      <c r="AI67">
        <f t="shared" si="79"/>
        <v>0</v>
      </c>
      <c r="AJ67">
        <f t="shared" si="80"/>
        <v>0</v>
      </c>
      <c r="AK67">
        <v>9.6199999999999992</v>
      </c>
      <c r="AL67">
        <v>2.0699999999999998</v>
      </c>
      <c r="AM67">
        <v>0</v>
      </c>
      <c r="AN67">
        <v>0</v>
      </c>
      <c r="AO67">
        <v>7.55</v>
      </c>
      <c r="AP67">
        <v>0</v>
      </c>
      <c r="AQ67">
        <v>0.84</v>
      </c>
      <c r="AR67">
        <v>0</v>
      </c>
      <c r="AS67">
        <v>0</v>
      </c>
      <c r="AT67">
        <v>80</v>
      </c>
      <c r="AU67">
        <v>60</v>
      </c>
      <c r="AV67">
        <v>1</v>
      </c>
      <c r="AW67">
        <v>1</v>
      </c>
      <c r="AZ67">
        <v>1</v>
      </c>
      <c r="BA67">
        <v>37.31</v>
      </c>
      <c r="BB67">
        <v>1</v>
      </c>
      <c r="BC67">
        <v>12.07</v>
      </c>
      <c r="BD67" t="s">
        <v>3</v>
      </c>
      <c r="BE67" t="s">
        <v>3</v>
      </c>
      <c r="BF67" t="s">
        <v>3</v>
      </c>
      <c r="BG67" t="s">
        <v>3</v>
      </c>
      <c r="BH67">
        <v>0</v>
      </c>
      <c r="BI67">
        <v>2</v>
      </c>
      <c r="BJ67" t="s">
        <v>131</v>
      </c>
      <c r="BM67">
        <v>110011</v>
      </c>
      <c r="BN67">
        <v>0</v>
      </c>
      <c r="BO67" t="s">
        <v>129</v>
      </c>
      <c r="BP67">
        <v>1</v>
      </c>
      <c r="BQ67">
        <v>3</v>
      </c>
      <c r="BR67">
        <v>0</v>
      </c>
      <c r="BS67">
        <v>37.31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80</v>
      </c>
      <c r="CA67">
        <v>60</v>
      </c>
      <c r="CB67" t="s">
        <v>3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81"/>
        <v>0</v>
      </c>
      <c r="CQ67">
        <f t="shared" si="82"/>
        <v>0</v>
      </c>
      <c r="CR67">
        <f t="shared" si="83"/>
        <v>0</v>
      </c>
      <c r="CS67">
        <f t="shared" si="84"/>
        <v>0</v>
      </c>
      <c r="CT67">
        <f t="shared" si="85"/>
        <v>281.69049999999999</v>
      </c>
      <c r="CU67">
        <f t="shared" si="86"/>
        <v>0</v>
      </c>
      <c r="CV67">
        <f t="shared" si="87"/>
        <v>0.84</v>
      </c>
      <c r="CW67">
        <f t="shared" si="88"/>
        <v>0</v>
      </c>
      <c r="CX67">
        <f t="shared" si="89"/>
        <v>0</v>
      </c>
      <c r="CY67">
        <f t="shared" si="62"/>
        <v>0</v>
      </c>
      <c r="CZ67">
        <f t="shared" si="63"/>
        <v>0</v>
      </c>
      <c r="DC67" t="s">
        <v>3</v>
      </c>
      <c r="DD67" t="s">
        <v>36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1013</v>
      </c>
      <c r="DV67" t="s">
        <v>34</v>
      </c>
      <c r="DW67" t="s">
        <v>34</v>
      </c>
      <c r="DX67">
        <v>1</v>
      </c>
      <c r="DZ67" t="s">
        <v>3</v>
      </c>
      <c r="EA67" t="s">
        <v>3</v>
      </c>
      <c r="EB67" t="s">
        <v>3</v>
      </c>
      <c r="EC67" t="s">
        <v>3</v>
      </c>
      <c r="EE67">
        <v>68514386</v>
      </c>
      <c r="EF67">
        <v>3</v>
      </c>
      <c r="EG67" t="s">
        <v>37</v>
      </c>
      <c r="EH67">
        <v>0</v>
      </c>
      <c r="EI67" t="s">
        <v>3</v>
      </c>
      <c r="EJ67">
        <v>2</v>
      </c>
      <c r="EK67">
        <v>110011</v>
      </c>
      <c r="EL67" t="s">
        <v>38</v>
      </c>
      <c r="EM67" t="s">
        <v>39</v>
      </c>
      <c r="EO67" t="s">
        <v>3</v>
      </c>
      <c r="EQ67">
        <v>0</v>
      </c>
      <c r="ER67">
        <v>9.6199999999999992</v>
      </c>
      <c r="ES67">
        <v>2.0699999999999998</v>
      </c>
      <c r="ET67">
        <v>0</v>
      </c>
      <c r="EU67">
        <v>0</v>
      </c>
      <c r="EV67">
        <v>7.55</v>
      </c>
      <c r="EW67">
        <v>0.84</v>
      </c>
      <c r="EX67">
        <v>0</v>
      </c>
      <c r="EY67">
        <v>0</v>
      </c>
      <c r="FQ67">
        <v>0</v>
      </c>
      <c r="FR67">
        <f t="shared" si="90"/>
        <v>0</v>
      </c>
      <c r="FS67">
        <v>0</v>
      </c>
      <c r="FX67">
        <v>80</v>
      </c>
      <c r="FY67">
        <v>60</v>
      </c>
      <c r="GA67" t="s">
        <v>3</v>
      </c>
      <c r="GD67">
        <v>1</v>
      </c>
      <c r="GF67">
        <v>-1696569929</v>
      </c>
      <c r="GG67">
        <v>2</v>
      </c>
      <c r="GH67">
        <v>1</v>
      </c>
      <c r="GI67">
        <v>2</v>
      </c>
      <c r="GJ67">
        <v>0</v>
      </c>
      <c r="GK67">
        <v>0</v>
      </c>
      <c r="GL67">
        <f t="shared" si="91"/>
        <v>0</v>
      </c>
      <c r="GM67">
        <f t="shared" si="92"/>
        <v>0</v>
      </c>
      <c r="GN67">
        <f t="shared" si="93"/>
        <v>0</v>
      </c>
      <c r="GO67">
        <f t="shared" si="94"/>
        <v>0</v>
      </c>
      <c r="GP67">
        <f t="shared" si="95"/>
        <v>0</v>
      </c>
      <c r="GR67">
        <v>0</v>
      </c>
      <c r="GS67">
        <v>3</v>
      </c>
      <c r="GT67">
        <v>0</v>
      </c>
      <c r="GU67" t="s">
        <v>3</v>
      </c>
      <c r="GV67">
        <f t="shared" si="96"/>
        <v>0</v>
      </c>
      <c r="GW67">
        <v>1</v>
      </c>
      <c r="GX67">
        <f t="shared" si="97"/>
        <v>0</v>
      </c>
      <c r="HA67">
        <v>0</v>
      </c>
      <c r="HB67">
        <v>0</v>
      </c>
      <c r="HC67">
        <f t="shared" si="98"/>
        <v>0</v>
      </c>
      <c r="HE67" t="s">
        <v>3</v>
      </c>
      <c r="HF67" t="s">
        <v>3</v>
      </c>
      <c r="HM67" t="s">
        <v>3</v>
      </c>
      <c r="HN67" t="s">
        <v>3</v>
      </c>
      <c r="HO67" t="s">
        <v>3</v>
      </c>
      <c r="HP67" t="s">
        <v>3</v>
      </c>
      <c r="HQ67" t="s">
        <v>3</v>
      </c>
      <c r="IK67">
        <v>0</v>
      </c>
    </row>
    <row r="68" spans="1:245" x14ac:dyDescent="0.2">
      <c r="A68">
        <v>17</v>
      </c>
      <c r="B68">
        <v>1</v>
      </c>
      <c r="E68" t="s">
        <v>132</v>
      </c>
      <c r="F68" t="s">
        <v>3</v>
      </c>
      <c r="G68" t="s">
        <v>133</v>
      </c>
      <c r="H68" t="s">
        <v>42</v>
      </c>
      <c r="I68">
        <v>0</v>
      </c>
      <c r="J68">
        <v>0</v>
      </c>
      <c r="K68">
        <v>0</v>
      </c>
      <c r="O68">
        <f t="shared" si="65"/>
        <v>0</v>
      </c>
      <c r="P68">
        <f t="shared" si="66"/>
        <v>0</v>
      </c>
      <c r="Q68">
        <f t="shared" si="67"/>
        <v>0</v>
      </c>
      <c r="R68">
        <f t="shared" si="68"/>
        <v>0</v>
      </c>
      <c r="S68">
        <f t="shared" si="69"/>
        <v>0</v>
      </c>
      <c r="T68">
        <f t="shared" si="70"/>
        <v>0</v>
      </c>
      <c r="U68">
        <f t="shared" si="71"/>
        <v>0</v>
      </c>
      <c r="V68">
        <f t="shared" si="72"/>
        <v>0</v>
      </c>
      <c r="W68">
        <f t="shared" si="73"/>
        <v>0</v>
      </c>
      <c r="X68">
        <f t="shared" si="74"/>
        <v>0</v>
      </c>
      <c r="Y68">
        <f t="shared" si="75"/>
        <v>0</v>
      </c>
      <c r="AA68">
        <v>78076343</v>
      </c>
      <c r="AB68">
        <f t="shared" si="76"/>
        <v>750</v>
      </c>
      <c r="AC68">
        <f>ROUND((ES68),2)</f>
        <v>750</v>
      </c>
      <c r="AD68">
        <f t="shared" si="61"/>
        <v>0</v>
      </c>
      <c r="AE68">
        <f t="shared" si="99"/>
        <v>0</v>
      </c>
      <c r="AF68">
        <f t="shared" si="100"/>
        <v>0</v>
      </c>
      <c r="AG68">
        <f t="shared" si="77"/>
        <v>0</v>
      </c>
      <c r="AH68">
        <f t="shared" si="78"/>
        <v>0</v>
      </c>
      <c r="AI68">
        <f t="shared" si="79"/>
        <v>0</v>
      </c>
      <c r="AJ68">
        <f t="shared" si="80"/>
        <v>0</v>
      </c>
      <c r="AK68">
        <v>750</v>
      </c>
      <c r="AL68">
        <v>750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1</v>
      </c>
      <c r="AW68">
        <v>1</v>
      </c>
      <c r="AZ68">
        <v>1</v>
      </c>
      <c r="BA68">
        <v>1</v>
      </c>
      <c r="BB68">
        <v>1</v>
      </c>
      <c r="BC68">
        <v>1</v>
      </c>
      <c r="BD68" t="s">
        <v>3</v>
      </c>
      <c r="BE68" t="s">
        <v>3</v>
      </c>
      <c r="BF68" t="s">
        <v>3</v>
      </c>
      <c r="BG68" t="s">
        <v>3</v>
      </c>
      <c r="BH68">
        <v>3</v>
      </c>
      <c r="BI68">
        <v>1</v>
      </c>
      <c r="BJ68" t="s">
        <v>3</v>
      </c>
      <c r="BM68">
        <v>1100</v>
      </c>
      <c r="BN68">
        <v>0</v>
      </c>
      <c r="BO68" t="s">
        <v>3</v>
      </c>
      <c r="BP68">
        <v>0</v>
      </c>
      <c r="BQ68">
        <v>8</v>
      </c>
      <c r="BR68">
        <v>0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0</v>
      </c>
      <c r="CA68">
        <v>0</v>
      </c>
      <c r="CB68" t="s">
        <v>3</v>
      </c>
      <c r="CE68">
        <v>0</v>
      </c>
      <c r="CF68">
        <v>0</v>
      </c>
      <c r="CG68">
        <v>0</v>
      </c>
      <c r="CM68">
        <v>0</v>
      </c>
      <c r="CN68" t="s">
        <v>3</v>
      </c>
      <c r="CO68">
        <v>0</v>
      </c>
      <c r="CP68">
        <f t="shared" si="81"/>
        <v>0</v>
      </c>
      <c r="CQ68">
        <f t="shared" si="82"/>
        <v>750</v>
      </c>
      <c r="CR68">
        <f t="shared" si="83"/>
        <v>0</v>
      </c>
      <c r="CS68">
        <f t="shared" si="84"/>
        <v>0</v>
      </c>
      <c r="CT68">
        <f t="shared" si="85"/>
        <v>0</v>
      </c>
      <c r="CU68">
        <f t="shared" si="86"/>
        <v>0</v>
      </c>
      <c r="CV68">
        <f t="shared" si="87"/>
        <v>0</v>
      </c>
      <c r="CW68">
        <f t="shared" si="88"/>
        <v>0</v>
      </c>
      <c r="CX68">
        <f t="shared" si="89"/>
        <v>0</v>
      </c>
      <c r="CY68">
        <f t="shared" si="62"/>
        <v>0</v>
      </c>
      <c r="CZ68">
        <f t="shared" si="63"/>
        <v>0</v>
      </c>
      <c r="DC68" t="s">
        <v>3</v>
      </c>
      <c r="DD68" t="s">
        <v>3</v>
      </c>
      <c r="DE68" t="s">
        <v>3</v>
      </c>
      <c r="DF68" t="s">
        <v>3</v>
      </c>
      <c r="DG68" t="s">
        <v>3</v>
      </c>
      <c r="DH68" t="s">
        <v>3</v>
      </c>
      <c r="DI68" t="s">
        <v>3</v>
      </c>
      <c r="DJ68" t="s">
        <v>3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U68">
        <v>1013</v>
      </c>
      <c r="DV68" t="s">
        <v>42</v>
      </c>
      <c r="DW68" t="s">
        <v>42</v>
      </c>
      <c r="DX68">
        <v>1</v>
      </c>
      <c r="DZ68" t="s">
        <v>3</v>
      </c>
      <c r="EA68" t="s">
        <v>3</v>
      </c>
      <c r="EB68" t="s">
        <v>3</v>
      </c>
      <c r="EC68" t="s">
        <v>3</v>
      </c>
      <c r="EE68">
        <v>68514636</v>
      </c>
      <c r="EF68">
        <v>8</v>
      </c>
      <c r="EG68" t="s">
        <v>43</v>
      </c>
      <c r="EH68">
        <v>0</v>
      </c>
      <c r="EI68" t="s">
        <v>3</v>
      </c>
      <c r="EJ68">
        <v>1</v>
      </c>
      <c r="EK68">
        <v>1100</v>
      </c>
      <c r="EL68" t="s">
        <v>44</v>
      </c>
      <c r="EM68" t="s">
        <v>45</v>
      </c>
      <c r="EO68" t="s">
        <v>3</v>
      </c>
      <c r="EQ68">
        <v>0</v>
      </c>
      <c r="ER68">
        <v>750</v>
      </c>
      <c r="ES68">
        <v>750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5</v>
      </c>
      <c r="FC68">
        <v>0</v>
      </c>
      <c r="FD68">
        <v>18</v>
      </c>
      <c r="FF68">
        <v>750</v>
      </c>
      <c r="FQ68">
        <v>0</v>
      </c>
      <c r="FR68">
        <f t="shared" si="90"/>
        <v>0</v>
      </c>
      <c r="FS68">
        <v>0</v>
      </c>
      <c r="FX68">
        <v>0</v>
      </c>
      <c r="FY68">
        <v>0</v>
      </c>
      <c r="GA68" t="s">
        <v>3</v>
      </c>
      <c r="GD68">
        <v>1</v>
      </c>
      <c r="GF68">
        <v>-1409596587</v>
      </c>
      <c r="GG68">
        <v>2</v>
      </c>
      <c r="GH68">
        <v>3</v>
      </c>
      <c r="GI68">
        <v>-2</v>
      </c>
      <c r="GJ68">
        <v>0</v>
      </c>
      <c r="GK68">
        <v>0</v>
      </c>
      <c r="GL68">
        <f t="shared" si="91"/>
        <v>0</v>
      </c>
      <c r="GM68">
        <f t="shared" si="92"/>
        <v>0</v>
      </c>
      <c r="GN68">
        <f t="shared" si="93"/>
        <v>0</v>
      </c>
      <c r="GO68">
        <f t="shared" si="94"/>
        <v>0</v>
      </c>
      <c r="GP68">
        <f t="shared" si="95"/>
        <v>0</v>
      </c>
      <c r="GR68">
        <v>1</v>
      </c>
      <c r="GS68">
        <v>1</v>
      </c>
      <c r="GT68">
        <v>0</v>
      </c>
      <c r="GU68" t="s">
        <v>3</v>
      </c>
      <c r="GV68">
        <f t="shared" si="96"/>
        <v>0</v>
      </c>
      <c r="GW68">
        <v>1</v>
      </c>
      <c r="GX68">
        <f t="shared" si="97"/>
        <v>0</v>
      </c>
      <c r="HA68">
        <v>0</v>
      </c>
      <c r="HB68">
        <v>0</v>
      </c>
      <c r="HC68">
        <f t="shared" si="98"/>
        <v>0</v>
      </c>
      <c r="HE68" t="s">
        <v>3</v>
      </c>
      <c r="HF68" t="s">
        <v>3</v>
      </c>
      <c r="HM68" t="s">
        <v>3</v>
      </c>
      <c r="HN68" t="s">
        <v>3</v>
      </c>
      <c r="HO68" t="s">
        <v>3</v>
      </c>
      <c r="HP68" t="s">
        <v>3</v>
      </c>
      <c r="HQ68" t="s">
        <v>3</v>
      </c>
      <c r="IK68">
        <v>0</v>
      </c>
    </row>
    <row r="69" spans="1:245" x14ac:dyDescent="0.2">
      <c r="A69">
        <v>17</v>
      </c>
      <c r="B69">
        <v>1</v>
      </c>
      <c r="C69">
        <f>ROW(SmtRes!A111)</f>
        <v>111</v>
      </c>
      <c r="D69">
        <f>ROW(EtalonRes!A111)</f>
        <v>111</v>
      </c>
      <c r="E69" t="s">
        <v>134</v>
      </c>
      <c r="F69" t="s">
        <v>135</v>
      </c>
      <c r="G69" t="s">
        <v>136</v>
      </c>
      <c r="H69" t="s">
        <v>34</v>
      </c>
      <c r="I69">
        <v>0</v>
      </c>
      <c r="J69">
        <v>0</v>
      </c>
      <c r="K69">
        <v>0</v>
      </c>
      <c r="O69">
        <f t="shared" si="65"/>
        <v>0</v>
      </c>
      <c r="P69">
        <f t="shared" si="66"/>
        <v>0</v>
      </c>
      <c r="Q69">
        <f t="shared" si="67"/>
        <v>0</v>
      </c>
      <c r="R69">
        <f t="shared" si="68"/>
        <v>0</v>
      </c>
      <c r="S69">
        <f t="shared" si="69"/>
        <v>0</v>
      </c>
      <c r="T69">
        <f t="shared" si="70"/>
        <v>0</v>
      </c>
      <c r="U69">
        <f t="shared" si="71"/>
        <v>0</v>
      </c>
      <c r="V69">
        <f t="shared" si="72"/>
        <v>0</v>
      </c>
      <c r="W69">
        <f t="shared" si="73"/>
        <v>0</v>
      </c>
      <c r="X69">
        <f t="shared" si="74"/>
        <v>0</v>
      </c>
      <c r="Y69">
        <f t="shared" si="75"/>
        <v>0</v>
      </c>
      <c r="AA69">
        <v>78076343</v>
      </c>
      <c r="AB69">
        <f t="shared" si="76"/>
        <v>7.55</v>
      </c>
      <c r="AC69">
        <f>ROUND(((ES69*0)),2)</f>
        <v>0</v>
      </c>
      <c r="AD69">
        <f t="shared" si="61"/>
        <v>0</v>
      </c>
      <c r="AE69">
        <f t="shared" si="99"/>
        <v>0</v>
      </c>
      <c r="AF69">
        <f t="shared" si="100"/>
        <v>7.55</v>
      </c>
      <c r="AG69">
        <f t="shared" si="77"/>
        <v>0</v>
      </c>
      <c r="AH69">
        <f t="shared" si="78"/>
        <v>0.84</v>
      </c>
      <c r="AI69">
        <f t="shared" si="79"/>
        <v>0</v>
      </c>
      <c r="AJ69">
        <f t="shared" si="80"/>
        <v>0</v>
      </c>
      <c r="AK69">
        <v>9.43</v>
      </c>
      <c r="AL69">
        <v>1.88</v>
      </c>
      <c r="AM69">
        <v>0</v>
      </c>
      <c r="AN69">
        <v>0</v>
      </c>
      <c r="AO69">
        <v>7.55</v>
      </c>
      <c r="AP69">
        <v>0</v>
      </c>
      <c r="AQ69">
        <v>0.84</v>
      </c>
      <c r="AR69">
        <v>0</v>
      </c>
      <c r="AS69">
        <v>0</v>
      </c>
      <c r="AT69">
        <v>80</v>
      </c>
      <c r="AU69">
        <v>60</v>
      </c>
      <c r="AV69">
        <v>1</v>
      </c>
      <c r="AW69">
        <v>1</v>
      </c>
      <c r="AZ69">
        <v>1</v>
      </c>
      <c r="BA69">
        <v>37.31</v>
      </c>
      <c r="BB69">
        <v>1</v>
      </c>
      <c r="BC69">
        <v>13.32</v>
      </c>
      <c r="BD69" t="s">
        <v>3</v>
      </c>
      <c r="BE69" t="s">
        <v>3</v>
      </c>
      <c r="BF69" t="s">
        <v>3</v>
      </c>
      <c r="BG69" t="s">
        <v>3</v>
      </c>
      <c r="BH69">
        <v>0</v>
      </c>
      <c r="BI69">
        <v>2</v>
      </c>
      <c r="BJ69" t="s">
        <v>137</v>
      </c>
      <c r="BM69">
        <v>110011</v>
      </c>
      <c r="BN69">
        <v>0</v>
      </c>
      <c r="BO69" t="s">
        <v>135</v>
      </c>
      <c r="BP69">
        <v>1</v>
      </c>
      <c r="BQ69">
        <v>3</v>
      </c>
      <c r="BR69">
        <v>0</v>
      </c>
      <c r="BS69">
        <v>37.31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80</v>
      </c>
      <c r="CA69">
        <v>60</v>
      </c>
      <c r="CB69" t="s">
        <v>3</v>
      </c>
      <c r="CE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81"/>
        <v>0</v>
      </c>
      <c r="CQ69">
        <f t="shared" si="82"/>
        <v>0</v>
      </c>
      <c r="CR69">
        <f t="shared" si="83"/>
        <v>0</v>
      </c>
      <c r="CS69">
        <f t="shared" si="84"/>
        <v>0</v>
      </c>
      <c r="CT69">
        <f t="shared" si="85"/>
        <v>281.69049999999999</v>
      </c>
      <c r="CU69">
        <f t="shared" si="86"/>
        <v>0</v>
      </c>
      <c r="CV69">
        <f t="shared" si="87"/>
        <v>0.84</v>
      </c>
      <c r="CW69">
        <f t="shared" si="88"/>
        <v>0</v>
      </c>
      <c r="CX69">
        <f t="shared" si="89"/>
        <v>0</v>
      </c>
      <c r="CY69">
        <f t="shared" si="62"/>
        <v>0</v>
      </c>
      <c r="CZ69">
        <f t="shared" si="63"/>
        <v>0</v>
      </c>
      <c r="DC69" t="s">
        <v>3</v>
      </c>
      <c r="DD69" t="s">
        <v>36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1013</v>
      </c>
      <c r="DV69" t="s">
        <v>34</v>
      </c>
      <c r="DW69" t="s">
        <v>34</v>
      </c>
      <c r="DX69">
        <v>1</v>
      </c>
      <c r="DZ69" t="s">
        <v>3</v>
      </c>
      <c r="EA69" t="s">
        <v>3</v>
      </c>
      <c r="EB69" t="s">
        <v>3</v>
      </c>
      <c r="EC69" t="s">
        <v>3</v>
      </c>
      <c r="EE69">
        <v>68514386</v>
      </c>
      <c r="EF69">
        <v>3</v>
      </c>
      <c r="EG69" t="s">
        <v>37</v>
      </c>
      <c r="EH69">
        <v>0</v>
      </c>
      <c r="EI69" t="s">
        <v>3</v>
      </c>
      <c r="EJ69">
        <v>2</v>
      </c>
      <c r="EK69">
        <v>110011</v>
      </c>
      <c r="EL69" t="s">
        <v>38</v>
      </c>
      <c r="EM69" t="s">
        <v>39</v>
      </c>
      <c r="EO69" t="s">
        <v>3</v>
      </c>
      <c r="EQ69">
        <v>0</v>
      </c>
      <c r="ER69">
        <v>9.43</v>
      </c>
      <c r="ES69">
        <v>1.88</v>
      </c>
      <c r="ET69">
        <v>0</v>
      </c>
      <c r="EU69">
        <v>0</v>
      </c>
      <c r="EV69">
        <v>7.55</v>
      </c>
      <c r="EW69">
        <v>0.84</v>
      </c>
      <c r="EX69">
        <v>0</v>
      </c>
      <c r="EY69">
        <v>0</v>
      </c>
      <c r="FQ69">
        <v>0</v>
      </c>
      <c r="FR69">
        <f t="shared" si="90"/>
        <v>0</v>
      </c>
      <c r="FS69">
        <v>0</v>
      </c>
      <c r="FX69">
        <v>80</v>
      </c>
      <c r="FY69">
        <v>60</v>
      </c>
      <c r="GA69" t="s">
        <v>3</v>
      </c>
      <c r="GD69">
        <v>1</v>
      </c>
      <c r="GF69">
        <v>1898383938</v>
      </c>
      <c r="GG69">
        <v>2</v>
      </c>
      <c r="GH69">
        <v>1</v>
      </c>
      <c r="GI69">
        <v>2</v>
      </c>
      <c r="GJ69">
        <v>0</v>
      </c>
      <c r="GK69">
        <v>0</v>
      </c>
      <c r="GL69">
        <f t="shared" si="91"/>
        <v>0</v>
      </c>
      <c r="GM69">
        <f t="shared" si="92"/>
        <v>0</v>
      </c>
      <c r="GN69">
        <f t="shared" si="93"/>
        <v>0</v>
      </c>
      <c r="GO69">
        <f t="shared" si="94"/>
        <v>0</v>
      </c>
      <c r="GP69">
        <f t="shared" si="95"/>
        <v>0</v>
      </c>
      <c r="GR69">
        <v>0</v>
      </c>
      <c r="GS69">
        <v>3</v>
      </c>
      <c r="GT69">
        <v>0</v>
      </c>
      <c r="GU69" t="s">
        <v>3</v>
      </c>
      <c r="GV69">
        <f t="shared" si="96"/>
        <v>0</v>
      </c>
      <c r="GW69">
        <v>1</v>
      </c>
      <c r="GX69">
        <f t="shared" si="97"/>
        <v>0</v>
      </c>
      <c r="HA69">
        <v>0</v>
      </c>
      <c r="HB69">
        <v>0</v>
      </c>
      <c r="HC69">
        <f t="shared" si="98"/>
        <v>0</v>
      </c>
      <c r="HE69" t="s">
        <v>3</v>
      </c>
      <c r="HF69" t="s">
        <v>3</v>
      </c>
      <c r="HM69" t="s">
        <v>3</v>
      </c>
      <c r="HN69" t="s">
        <v>3</v>
      </c>
      <c r="HO69" t="s">
        <v>3</v>
      </c>
      <c r="HP69" t="s">
        <v>3</v>
      </c>
      <c r="HQ69" t="s">
        <v>3</v>
      </c>
      <c r="IK69">
        <v>0</v>
      </c>
    </row>
    <row r="70" spans="1:245" x14ac:dyDescent="0.2">
      <c r="A70">
        <v>17</v>
      </c>
      <c r="B70">
        <v>1</v>
      </c>
      <c r="E70" t="s">
        <v>138</v>
      </c>
      <c r="F70" t="s">
        <v>3</v>
      </c>
      <c r="G70" t="s">
        <v>139</v>
      </c>
      <c r="H70" t="s">
        <v>42</v>
      </c>
      <c r="I70">
        <v>0</v>
      </c>
      <c r="J70">
        <v>0</v>
      </c>
      <c r="K70">
        <v>0</v>
      </c>
      <c r="O70">
        <f t="shared" si="65"/>
        <v>0</v>
      </c>
      <c r="P70">
        <f t="shared" si="66"/>
        <v>0</v>
      </c>
      <c r="Q70">
        <f t="shared" si="67"/>
        <v>0</v>
      </c>
      <c r="R70">
        <f t="shared" si="68"/>
        <v>0</v>
      </c>
      <c r="S70">
        <f t="shared" si="69"/>
        <v>0</v>
      </c>
      <c r="T70">
        <f t="shared" si="70"/>
        <v>0</v>
      </c>
      <c r="U70">
        <f t="shared" si="71"/>
        <v>0</v>
      </c>
      <c r="V70">
        <f t="shared" si="72"/>
        <v>0</v>
      </c>
      <c r="W70">
        <f t="shared" si="73"/>
        <v>0</v>
      </c>
      <c r="X70">
        <f t="shared" si="74"/>
        <v>0</v>
      </c>
      <c r="Y70">
        <f t="shared" si="75"/>
        <v>0</v>
      </c>
      <c r="AA70">
        <v>78076343</v>
      </c>
      <c r="AB70">
        <f t="shared" si="76"/>
        <v>366</v>
      </c>
      <c r="AC70">
        <f>ROUND((ES70),2)</f>
        <v>366</v>
      </c>
      <c r="AD70">
        <f t="shared" si="61"/>
        <v>0</v>
      </c>
      <c r="AE70">
        <f t="shared" si="99"/>
        <v>0</v>
      </c>
      <c r="AF70">
        <f t="shared" si="100"/>
        <v>0</v>
      </c>
      <c r="AG70">
        <f t="shared" si="77"/>
        <v>0</v>
      </c>
      <c r="AH70">
        <f t="shared" si="78"/>
        <v>0</v>
      </c>
      <c r="AI70">
        <f t="shared" si="79"/>
        <v>0</v>
      </c>
      <c r="AJ70">
        <f t="shared" si="80"/>
        <v>0</v>
      </c>
      <c r="AK70">
        <v>366</v>
      </c>
      <c r="AL70">
        <v>366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1</v>
      </c>
      <c r="BD70" t="s">
        <v>3</v>
      </c>
      <c r="BE70" t="s">
        <v>3</v>
      </c>
      <c r="BF70" t="s">
        <v>3</v>
      </c>
      <c r="BG70" t="s">
        <v>3</v>
      </c>
      <c r="BH70">
        <v>3</v>
      </c>
      <c r="BI70">
        <v>1</v>
      </c>
      <c r="BJ70" t="s">
        <v>3</v>
      </c>
      <c r="BM70">
        <v>1100</v>
      </c>
      <c r="BN70">
        <v>0</v>
      </c>
      <c r="BO70" t="s">
        <v>3</v>
      </c>
      <c r="BP70">
        <v>0</v>
      </c>
      <c r="BQ70">
        <v>8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0</v>
      </c>
      <c r="CA70">
        <v>0</v>
      </c>
      <c r="CB70" t="s">
        <v>3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81"/>
        <v>0</v>
      </c>
      <c r="CQ70">
        <f t="shared" si="82"/>
        <v>366</v>
      </c>
      <c r="CR70">
        <f t="shared" si="83"/>
        <v>0</v>
      </c>
      <c r="CS70">
        <f t="shared" si="84"/>
        <v>0</v>
      </c>
      <c r="CT70">
        <f t="shared" si="85"/>
        <v>0</v>
      </c>
      <c r="CU70">
        <f t="shared" si="86"/>
        <v>0</v>
      </c>
      <c r="CV70">
        <f t="shared" si="87"/>
        <v>0</v>
      </c>
      <c r="CW70">
        <f t="shared" si="88"/>
        <v>0</v>
      </c>
      <c r="CX70">
        <f t="shared" si="89"/>
        <v>0</v>
      </c>
      <c r="CY70">
        <f t="shared" si="62"/>
        <v>0</v>
      </c>
      <c r="CZ70">
        <f t="shared" si="63"/>
        <v>0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U70">
        <v>1013</v>
      </c>
      <c r="DV70" t="s">
        <v>42</v>
      </c>
      <c r="DW70" t="s">
        <v>42</v>
      </c>
      <c r="DX70">
        <v>1</v>
      </c>
      <c r="DZ70" t="s">
        <v>3</v>
      </c>
      <c r="EA70" t="s">
        <v>3</v>
      </c>
      <c r="EB70" t="s">
        <v>3</v>
      </c>
      <c r="EC70" t="s">
        <v>3</v>
      </c>
      <c r="EE70">
        <v>68514636</v>
      </c>
      <c r="EF70">
        <v>8</v>
      </c>
      <c r="EG70" t="s">
        <v>43</v>
      </c>
      <c r="EH70">
        <v>0</v>
      </c>
      <c r="EI70" t="s">
        <v>3</v>
      </c>
      <c r="EJ70">
        <v>1</v>
      </c>
      <c r="EK70">
        <v>1100</v>
      </c>
      <c r="EL70" t="s">
        <v>44</v>
      </c>
      <c r="EM70" t="s">
        <v>45</v>
      </c>
      <c r="EO70" t="s">
        <v>3</v>
      </c>
      <c r="EQ70">
        <v>0</v>
      </c>
      <c r="ER70">
        <v>366</v>
      </c>
      <c r="ES70">
        <v>366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5</v>
      </c>
      <c r="FC70">
        <v>0</v>
      </c>
      <c r="FD70">
        <v>18</v>
      </c>
      <c r="FF70">
        <v>366</v>
      </c>
      <c r="FQ70">
        <v>0</v>
      </c>
      <c r="FR70">
        <f t="shared" si="90"/>
        <v>0</v>
      </c>
      <c r="FS70">
        <v>0</v>
      </c>
      <c r="FX70">
        <v>0</v>
      </c>
      <c r="FY70">
        <v>0</v>
      </c>
      <c r="GA70" t="s">
        <v>3</v>
      </c>
      <c r="GD70">
        <v>1</v>
      </c>
      <c r="GF70">
        <v>600666457</v>
      </c>
      <c r="GG70">
        <v>2</v>
      </c>
      <c r="GH70">
        <v>3</v>
      </c>
      <c r="GI70">
        <v>-2</v>
      </c>
      <c r="GJ70">
        <v>0</v>
      </c>
      <c r="GK70">
        <v>0</v>
      </c>
      <c r="GL70">
        <f t="shared" si="91"/>
        <v>0</v>
      </c>
      <c r="GM70">
        <f t="shared" si="92"/>
        <v>0</v>
      </c>
      <c r="GN70">
        <f t="shared" si="93"/>
        <v>0</v>
      </c>
      <c r="GO70">
        <f t="shared" si="94"/>
        <v>0</v>
      </c>
      <c r="GP70">
        <f t="shared" si="95"/>
        <v>0</v>
      </c>
      <c r="GR70">
        <v>1</v>
      </c>
      <c r="GS70">
        <v>1</v>
      </c>
      <c r="GT70">
        <v>0</v>
      </c>
      <c r="GU70" t="s">
        <v>3</v>
      </c>
      <c r="GV70">
        <f t="shared" si="96"/>
        <v>0</v>
      </c>
      <c r="GW70">
        <v>1</v>
      </c>
      <c r="GX70">
        <f t="shared" si="97"/>
        <v>0</v>
      </c>
      <c r="HA70">
        <v>0</v>
      </c>
      <c r="HB70">
        <v>0</v>
      </c>
      <c r="HC70">
        <f t="shared" si="98"/>
        <v>0</v>
      </c>
      <c r="HE70" t="s">
        <v>3</v>
      </c>
      <c r="HF70" t="s">
        <v>3</v>
      </c>
      <c r="HM70" t="s">
        <v>3</v>
      </c>
      <c r="HN70" t="s">
        <v>3</v>
      </c>
      <c r="HO70" t="s">
        <v>3</v>
      </c>
      <c r="HP70" t="s">
        <v>3</v>
      </c>
      <c r="HQ70" t="s">
        <v>3</v>
      </c>
      <c r="IK70">
        <v>0</v>
      </c>
    </row>
    <row r="71" spans="1:245" x14ac:dyDescent="0.2">
      <c r="A71">
        <v>17</v>
      </c>
      <c r="B71">
        <v>1</v>
      </c>
      <c r="E71" t="s">
        <v>140</v>
      </c>
      <c r="F71" t="s">
        <v>3</v>
      </c>
      <c r="G71" t="s">
        <v>141</v>
      </c>
      <c r="H71" t="s">
        <v>42</v>
      </c>
      <c r="I71">
        <v>0</v>
      </c>
      <c r="J71">
        <v>0</v>
      </c>
      <c r="K71">
        <v>0</v>
      </c>
      <c r="O71">
        <f t="shared" si="65"/>
        <v>0</v>
      </c>
      <c r="P71">
        <f t="shared" si="66"/>
        <v>0</v>
      </c>
      <c r="Q71">
        <f t="shared" si="67"/>
        <v>0</v>
      </c>
      <c r="R71">
        <f t="shared" si="68"/>
        <v>0</v>
      </c>
      <c r="S71">
        <f t="shared" si="69"/>
        <v>0</v>
      </c>
      <c r="T71">
        <f t="shared" si="70"/>
        <v>0</v>
      </c>
      <c r="U71">
        <f t="shared" si="71"/>
        <v>0</v>
      </c>
      <c r="V71">
        <f t="shared" si="72"/>
        <v>0</v>
      </c>
      <c r="W71">
        <f t="shared" si="73"/>
        <v>0</v>
      </c>
      <c r="X71">
        <f t="shared" si="74"/>
        <v>0</v>
      </c>
      <c r="Y71">
        <f t="shared" si="75"/>
        <v>0</v>
      </c>
      <c r="AA71">
        <v>78076343</v>
      </c>
      <c r="AB71">
        <f t="shared" si="76"/>
        <v>720</v>
      </c>
      <c r="AC71">
        <f>ROUND((ES71),2)</f>
        <v>720</v>
      </c>
      <c r="AD71">
        <f t="shared" si="61"/>
        <v>0</v>
      </c>
      <c r="AE71">
        <f t="shared" si="99"/>
        <v>0</v>
      </c>
      <c r="AF71">
        <f t="shared" si="100"/>
        <v>0</v>
      </c>
      <c r="AG71">
        <f t="shared" si="77"/>
        <v>0</v>
      </c>
      <c r="AH71">
        <f t="shared" si="78"/>
        <v>0</v>
      </c>
      <c r="AI71">
        <f t="shared" si="79"/>
        <v>0</v>
      </c>
      <c r="AJ71">
        <f t="shared" si="80"/>
        <v>0</v>
      </c>
      <c r="AK71">
        <v>720</v>
      </c>
      <c r="AL71">
        <v>720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1</v>
      </c>
      <c r="AZ71">
        <v>1</v>
      </c>
      <c r="BA71">
        <v>1</v>
      </c>
      <c r="BB71">
        <v>1</v>
      </c>
      <c r="BC71">
        <v>1</v>
      </c>
      <c r="BD71" t="s">
        <v>3</v>
      </c>
      <c r="BE71" t="s">
        <v>3</v>
      </c>
      <c r="BF71" t="s">
        <v>3</v>
      </c>
      <c r="BG71" t="s">
        <v>3</v>
      </c>
      <c r="BH71">
        <v>3</v>
      </c>
      <c r="BI71">
        <v>1</v>
      </c>
      <c r="BJ71" t="s">
        <v>3</v>
      </c>
      <c r="BM71">
        <v>1100</v>
      </c>
      <c r="BN71">
        <v>0</v>
      </c>
      <c r="BO71" t="s">
        <v>3</v>
      </c>
      <c r="BP71">
        <v>0</v>
      </c>
      <c r="BQ71">
        <v>8</v>
      </c>
      <c r="BR71">
        <v>0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0</v>
      </c>
      <c r="CA71">
        <v>0</v>
      </c>
      <c r="CB71" t="s">
        <v>3</v>
      </c>
      <c r="CE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si="81"/>
        <v>0</v>
      </c>
      <c r="CQ71">
        <f t="shared" si="82"/>
        <v>720</v>
      </c>
      <c r="CR71">
        <f t="shared" si="83"/>
        <v>0</v>
      </c>
      <c r="CS71">
        <f t="shared" si="84"/>
        <v>0</v>
      </c>
      <c r="CT71">
        <f t="shared" si="85"/>
        <v>0</v>
      </c>
      <c r="CU71">
        <f t="shared" si="86"/>
        <v>0</v>
      </c>
      <c r="CV71">
        <f t="shared" si="87"/>
        <v>0</v>
      </c>
      <c r="CW71">
        <f t="shared" si="88"/>
        <v>0</v>
      </c>
      <c r="CX71">
        <f t="shared" si="89"/>
        <v>0</v>
      </c>
      <c r="CY71">
        <f t="shared" si="62"/>
        <v>0</v>
      </c>
      <c r="CZ71">
        <f t="shared" si="63"/>
        <v>0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1013</v>
      </c>
      <c r="DV71" t="s">
        <v>42</v>
      </c>
      <c r="DW71" t="s">
        <v>42</v>
      </c>
      <c r="DX71">
        <v>1</v>
      </c>
      <c r="DZ71" t="s">
        <v>3</v>
      </c>
      <c r="EA71" t="s">
        <v>3</v>
      </c>
      <c r="EB71" t="s">
        <v>3</v>
      </c>
      <c r="EC71" t="s">
        <v>3</v>
      </c>
      <c r="EE71">
        <v>68514636</v>
      </c>
      <c r="EF71">
        <v>8</v>
      </c>
      <c r="EG71" t="s">
        <v>43</v>
      </c>
      <c r="EH71">
        <v>0</v>
      </c>
      <c r="EI71" t="s">
        <v>3</v>
      </c>
      <c r="EJ71">
        <v>1</v>
      </c>
      <c r="EK71">
        <v>1100</v>
      </c>
      <c r="EL71" t="s">
        <v>44</v>
      </c>
      <c r="EM71" t="s">
        <v>45</v>
      </c>
      <c r="EO71" t="s">
        <v>3</v>
      </c>
      <c r="EQ71">
        <v>0</v>
      </c>
      <c r="ER71">
        <v>720</v>
      </c>
      <c r="ES71">
        <v>720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5</v>
      </c>
      <c r="FC71">
        <v>0</v>
      </c>
      <c r="FD71">
        <v>18</v>
      </c>
      <c r="FF71">
        <v>720</v>
      </c>
      <c r="FQ71">
        <v>0</v>
      </c>
      <c r="FR71">
        <f t="shared" si="90"/>
        <v>0</v>
      </c>
      <c r="FS71">
        <v>0</v>
      </c>
      <c r="FX71">
        <v>0</v>
      </c>
      <c r="FY71">
        <v>0</v>
      </c>
      <c r="GA71" t="s">
        <v>3</v>
      </c>
      <c r="GD71">
        <v>1</v>
      </c>
      <c r="GF71">
        <v>1991140621</v>
      </c>
      <c r="GG71">
        <v>2</v>
      </c>
      <c r="GH71">
        <v>3</v>
      </c>
      <c r="GI71">
        <v>-2</v>
      </c>
      <c r="GJ71">
        <v>0</v>
      </c>
      <c r="GK71">
        <v>0</v>
      </c>
      <c r="GL71">
        <f t="shared" si="91"/>
        <v>0</v>
      </c>
      <c r="GM71">
        <f t="shared" si="92"/>
        <v>0</v>
      </c>
      <c r="GN71">
        <f t="shared" si="93"/>
        <v>0</v>
      </c>
      <c r="GO71">
        <f t="shared" si="94"/>
        <v>0</v>
      </c>
      <c r="GP71">
        <f t="shared" si="95"/>
        <v>0</v>
      </c>
      <c r="GR71">
        <v>1</v>
      </c>
      <c r="GS71">
        <v>1</v>
      </c>
      <c r="GT71">
        <v>0</v>
      </c>
      <c r="GU71" t="s">
        <v>3</v>
      </c>
      <c r="GV71">
        <f t="shared" si="96"/>
        <v>0</v>
      </c>
      <c r="GW71">
        <v>1</v>
      </c>
      <c r="GX71">
        <f t="shared" si="97"/>
        <v>0</v>
      </c>
      <c r="HA71">
        <v>0</v>
      </c>
      <c r="HB71">
        <v>0</v>
      </c>
      <c r="HC71">
        <f t="shared" si="98"/>
        <v>0</v>
      </c>
      <c r="HE71" t="s">
        <v>3</v>
      </c>
      <c r="HF71" t="s">
        <v>3</v>
      </c>
      <c r="HM71" t="s">
        <v>3</v>
      </c>
      <c r="HN71" t="s">
        <v>3</v>
      </c>
      <c r="HO71" t="s">
        <v>3</v>
      </c>
      <c r="HP71" t="s">
        <v>3</v>
      </c>
      <c r="HQ71" t="s">
        <v>3</v>
      </c>
      <c r="IK71">
        <v>0</v>
      </c>
    </row>
    <row r="72" spans="1:245" x14ac:dyDescent="0.2">
      <c r="A72">
        <v>17</v>
      </c>
      <c r="B72">
        <v>1</v>
      </c>
      <c r="C72">
        <f>ROW(SmtRes!A118)</f>
        <v>118</v>
      </c>
      <c r="D72">
        <f>ROW(EtalonRes!A118)</f>
        <v>118</v>
      </c>
      <c r="E72" t="s">
        <v>142</v>
      </c>
      <c r="F72" t="s">
        <v>143</v>
      </c>
      <c r="G72" t="s">
        <v>144</v>
      </c>
      <c r="H72" t="s">
        <v>34</v>
      </c>
      <c r="I72">
        <v>0</v>
      </c>
      <c r="J72">
        <v>0</v>
      </c>
      <c r="K72">
        <v>0</v>
      </c>
      <c r="O72">
        <f t="shared" si="65"/>
        <v>0</v>
      </c>
      <c r="P72">
        <f t="shared" si="66"/>
        <v>0</v>
      </c>
      <c r="Q72">
        <f t="shared" si="67"/>
        <v>0</v>
      </c>
      <c r="R72">
        <f t="shared" si="68"/>
        <v>0</v>
      </c>
      <c r="S72">
        <f t="shared" si="69"/>
        <v>0</v>
      </c>
      <c r="T72">
        <f t="shared" si="70"/>
        <v>0</v>
      </c>
      <c r="U72">
        <f t="shared" si="71"/>
        <v>0</v>
      </c>
      <c r="V72">
        <f t="shared" si="72"/>
        <v>0</v>
      </c>
      <c r="W72">
        <f t="shared" si="73"/>
        <v>0</v>
      </c>
      <c r="X72">
        <f t="shared" si="74"/>
        <v>0</v>
      </c>
      <c r="Y72">
        <f t="shared" si="75"/>
        <v>0</v>
      </c>
      <c r="AA72">
        <v>78076343</v>
      </c>
      <c r="AB72">
        <f t="shared" si="76"/>
        <v>34.53</v>
      </c>
      <c r="AC72">
        <f>ROUND(((ES72*0)),2)</f>
        <v>0</v>
      </c>
      <c r="AD72">
        <f t="shared" si="61"/>
        <v>0.19</v>
      </c>
      <c r="AE72">
        <f t="shared" si="99"/>
        <v>0</v>
      </c>
      <c r="AF72">
        <f t="shared" si="100"/>
        <v>34.340000000000003</v>
      </c>
      <c r="AG72">
        <f t="shared" si="77"/>
        <v>0</v>
      </c>
      <c r="AH72">
        <f t="shared" si="78"/>
        <v>3.6</v>
      </c>
      <c r="AI72">
        <f t="shared" si="79"/>
        <v>0</v>
      </c>
      <c r="AJ72">
        <f t="shared" si="80"/>
        <v>0</v>
      </c>
      <c r="AK72">
        <v>37.36</v>
      </c>
      <c r="AL72">
        <v>2.83</v>
      </c>
      <c r="AM72">
        <v>0.19</v>
      </c>
      <c r="AN72">
        <v>0</v>
      </c>
      <c r="AO72">
        <v>34.340000000000003</v>
      </c>
      <c r="AP72">
        <v>0</v>
      </c>
      <c r="AQ72">
        <v>3.6</v>
      </c>
      <c r="AR72">
        <v>0</v>
      </c>
      <c r="AS72">
        <v>0</v>
      </c>
      <c r="AT72">
        <v>80</v>
      </c>
      <c r="AU72">
        <v>60</v>
      </c>
      <c r="AV72">
        <v>1</v>
      </c>
      <c r="AW72">
        <v>1</v>
      </c>
      <c r="AZ72">
        <v>1</v>
      </c>
      <c r="BA72">
        <v>37.31</v>
      </c>
      <c r="BB72">
        <v>5.95</v>
      </c>
      <c r="BC72">
        <v>18.829999999999998</v>
      </c>
      <c r="BD72" t="s">
        <v>3</v>
      </c>
      <c r="BE72" t="s">
        <v>3</v>
      </c>
      <c r="BF72" t="s">
        <v>3</v>
      </c>
      <c r="BG72" t="s">
        <v>3</v>
      </c>
      <c r="BH72">
        <v>0</v>
      </c>
      <c r="BI72">
        <v>2</v>
      </c>
      <c r="BJ72" t="s">
        <v>145</v>
      </c>
      <c r="BM72">
        <v>110011</v>
      </c>
      <c r="BN72">
        <v>0</v>
      </c>
      <c r="BO72" t="s">
        <v>143</v>
      </c>
      <c r="BP72">
        <v>1</v>
      </c>
      <c r="BQ72">
        <v>3</v>
      </c>
      <c r="BR72">
        <v>0</v>
      </c>
      <c r="BS72">
        <v>37.31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80</v>
      </c>
      <c r="CA72">
        <v>60</v>
      </c>
      <c r="CB72" t="s">
        <v>3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si="81"/>
        <v>0</v>
      </c>
      <c r="CQ72">
        <f t="shared" si="82"/>
        <v>0</v>
      </c>
      <c r="CR72">
        <f t="shared" si="83"/>
        <v>1.1305000000000001</v>
      </c>
      <c r="CS72">
        <f t="shared" si="84"/>
        <v>0</v>
      </c>
      <c r="CT72">
        <f t="shared" si="85"/>
        <v>1281.2254000000003</v>
      </c>
      <c r="CU72">
        <f t="shared" si="86"/>
        <v>0</v>
      </c>
      <c r="CV72">
        <f t="shared" si="87"/>
        <v>3.6</v>
      </c>
      <c r="CW72">
        <f t="shared" si="88"/>
        <v>0</v>
      </c>
      <c r="CX72">
        <f t="shared" si="89"/>
        <v>0</v>
      </c>
      <c r="CY72">
        <f t="shared" si="62"/>
        <v>0</v>
      </c>
      <c r="CZ72">
        <f t="shared" si="63"/>
        <v>0</v>
      </c>
      <c r="DC72" t="s">
        <v>3</v>
      </c>
      <c r="DD72" t="s">
        <v>36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1013</v>
      </c>
      <c r="DV72" t="s">
        <v>34</v>
      </c>
      <c r="DW72" t="s">
        <v>34</v>
      </c>
      <c r="DX72">
        <v>1</v>
      </c>
      <c r="DZ72" t="s">
        <v>3</v>
      </c>
      <c r="EA72" t="s">
        <v>3</v>
      </c>
      <c r="EB72" t="s">
        <v>3</v>
      </c>
      <c r="EC72" t="s">
        <v>3</v>
      </c>
      <c r="EE72">
        <v>68514386</v>
      </c>
      <c r="EF72">
        <v>3</v>
      </c>
      <c r="EG72" t="s">
        <v>37</v>
      </c>
      <c r="EH72">
        <v>0</v>
      </c>
      <c r="EI72" t="s">
        <v>3</v>
      </c>
      <c r="EJ72">
        <v>2</v>
      </c>
      <c r="EK72">
        <v>110011</v>
      </c>
      <c r="EL72" t="s">
        <v>38</v>
      </c>
      <c r="EM72" t="s">
        <v>39</v>
      </c>
      <c r="EO72" t="s">
        <v>3</v>
      </c>
      <c r="EQ72">
        <v>0</v>
      </c>
      <c r="ER72">
        <v>37.36</v>
      </c>
      <c r="ES72">
        <v>2.83</v>
      </c>
      <c r="ET72">
        <v>0.19</v>
      </c>
      <c r="EU72">
        <v>0</v>
      </c>
      <c r="EV72">
        <v>34.340000000000003</v>
      </c>
      <c r="EW72">
        <v>3.6</v>
      </c>
      <c r="EX72">
        <v>0</v>
      </c>
      <c r="EY72">
        <v>0</v>
      </c>
      <c r="FQ72">
        <v>0</v>
      </c>
      <c r="FR72">
        <f t="shared" si="90"/>
        <v>0</v>
      </c>
      <c r="FS72">
        <v>0</v>
      </c>
      <c r="FX72">
        <v>80</v>
      </c>
      <c r="FY72">
        <v>60</v>
      </c>
      <c r="GA72" t="s">
        <v>3</v>
      </c>
      <c r="GD72">
        <v>1</v>
      </c>
      <c r="GF72">
        <v>866136891</v>
      </c>
      <c r="GG72">
        <v>2</v>
      </c>
      <c r="GH72">
        <v>1</v>
      </c>
      <c r="GI72">
        <v>2</v>
      </c>
      <c r="GJ72">
        <v>0</v>
      </c>
      <c r="GK72">
        <v>0</v>
      </c>
      <c r="GL72">
        <f t="shared" si="91"/>
        <v>0</v>
      </c>
      <c r="GM72">
        <f t="shared" si="92"/>
        <v>0</v>
      </c>
      <c r="GN72">
        <f t="shared" si="93"/>
        <v>0</v>
      </c>
      <c r="GO72">
        <f t="shared" si="94"/>
        <v>0</v>
      </c>
      <c r="GP72">
        <f t="shared" si="95"/>
        <v>0</v>
      </c>
      <c r="GR72">
        <v>0</v>
      </c>
      <c r="GS72">
        <v>3</v>
      </c>
      <c r="GT72">
        <v>0</v>
      </c>
      <c r="GU72" t="s">
        <v>3</v>
      </c>
      <c r="GV72">
        <f t="shared" si="96"/>
        <v>0</v>
      </c>
      <c r="GW72">
        <v>1</v>
      </c>
      <c r="GX72">
        <f t="shared" si="97"/>
        <v>0</v>
      </c>
      <c r="HA72">
        <v>0</v>
      </c>
      <c r="HB72">
        <v>0</v>
      </c>
      <c r="HC72">
        <f t="shared" si="98"/>
        <v>0</v>
      </c>
      <c r="HE72" t="s">
        <v>3</v>
      </c>
      <c r="HF72" t="s">
        <v>3</v>
      </c>
      <c r="HM72" t="s">
        <v>3</v>
      </c>
      <c r="HN72" t="s">
        <v>3</v>
      </c>
      <c r="HO72" t="s">
        <v>3</v>
      </c>
      <c r="HP72" t="s">
        <v>3</v>
      </c>
      <c r="HQ72" t="s">
        <v>3</v>
      </c>
      <c r="IK72">
        <v>0</v>
      </c>
    </row>
    <row r="73" spans="1:245" x14ac:dyDescent="0.2">
      <c r="A73">
        <v>17</v>
      </c>
      <c r="B73">
        <v>1</v>
      </c>
      <c r="E73" t="s">
        <v>146</v>
      </c>
      <c r="F73" t="s">
        <v>3</v>
      </c>
      <c r="G73" t="s">
        <v>147</v>
      </c>
      <c r="H73" t="s">
        <v>42</v>
      </c>
      <c r="I73">
        <v>0</v>
      </c>
      <c r="J73">
        <v>0</v>
      </c>
      <c r="K73">
        <v>0</v>
      </c>
      <c r="O73">
        <f t="shared" si="65"/>
        <v>0</v>
      </c>
      <c r="P73">
        <f t="shared" si="66"/>
        <v>0</v>
      </c>
      <c r="Q73">
        <f t="shared" si="67"/>
        <v>0</v>
      </c>
      <c r="R73">
        <f t="shared" si="68"/>
        <v>0</v>
      </c>
      <c r="S73">
        <f t="shared" si="69"/>
        <v>0</v>
      </c>
      <c r="T73">
        <f t="shared" si="70"/>
        <v>0</v>
      </c>
      <c r="U73">
        <f t="shared" si="71"/>
        <v>0</v>
      </c>
      <c r="V73">
        <f t="shared" si="72"/>
        <v>0</v>
      </c>
      <c r="W73">
        <f t="shared" si="73"/>
        <v>0</v>
      </c>
      <c r="X73">
        <f t="shared" si="74"/>
        <v>0</v>
      </c>
      <c r="Y73">
        <f t="shared" si="75"/>
        <v>0</v>
      </c>
      <c r="AA73">
        <v>78076343</v>
      </c>
      <c r="AB73">
        <f t="shared" si="76"/>
        <v>1920</v>
      </c>
      <c r="AC73">
        <f>ROUND((ES73),2)</f>
        <v>1920</v>
      </c>
      <c r="AD73">
        <f t="shared" si="61"/>
        <v>0</v>
      </c>
      <c r="AE73">
        <f t="shared" si="99"/>
        <v>0</v>
      </c>
      <c r="AF73">
        <f t="shared" si="100"/>
        <v>0</v>
      </c>
      <c r="AG73">
        <f t="shared" si="77"/>
        <v>0</v>
      </c>
      <c r="AH73">
        <f t="shared" si="78"/>
        <v>0</v>
      </c>
      <c r="AI73">
        <f t="shared" si="79"/>
        <v>0</v>
      </c>
      <c r="AJ73">
        <f t="shared" si="80"/>
        <v>0</v>
      </c>
      <c r="AK73">
        <v>1920</v>
      </c>
      <c r="AL73">
        <v>1920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1</v>
      </c>
      <c r="BD73" t="s">
        <v>3</v>
      </c>
      <c r="BE73" t="s">
        <v>3</v>
      </c>
      <c r="BF73" t="s">
        <v>3</v>
      </c>
      <c r="BG73" t="s">
        <v>3</v>
      </c>
      <c r="BH73">
        <v>3</v>
      </c>
      <c r="BI73">
        <v>1</v>
      </c>
      <c r="BJ73" t="s">
        <v>3</v>
      </c>
      <c r="BM73">
        <v>1100</v>
      </c>
      <c r="BN73">
        <v>0</v>
      </c>
      <c r="BO73" t="s">
        <v>3</v>
      </c>
      <c r="BP73">
        <v>0</v>
      </c>
      <c r="BQ73">
        <v>8</v>
      </c>
      <c r="BR73">
        <v>0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0</v>
      </c>
      <c r="CA73">
        <v>0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81"/>
        <v>0</v>
      </c>
      <c r="CQ73">
        <f t="shared" si="82"/>
        <v>1920</v>
      </c>
      <c r="CR73">
        <f t="shared" si="83"/>
        <v>0</v>
      </c>
      <c r="CS73">
        <f t="shared" si="84"/>
        <v>0</v>
      </c>
      <c r="CT73">
        <f t="shared" si="85"/>
        <v>0</v>
      </c>
      <c r="CU73">
        <f t="shared" si="86"/>
        <v>0</v>
      </c>
      <c r="CV73">
        <f t="shared" si="87"/>
        <v>0</v>
      </c>
      <c r="CW73">
        <f t="shared" si="88"/>
        <v>0</v>
      </c>
      <c r="CX73">
        <f t="shared" si="89"/>
        <v>0</v>
      </c>
      <c r="CY73">
        <f t="shared" si="62"/>
        <v>0</v>
      </c>
      <c r="CZ73">
        <f t="shared" si="63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1013</v>
      </c>
      <c r="DV73" t="s">
        <v>42</v>
      </c>
      <c r="DW73" t="s">
        <v>42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68514636</v>
      </c>
      <c r="EF73">
        <v>8</v>
      </c>
      <c r="EG73" t="s">
        <v>43</v>
      </c>
      <c r="EH73">
        <v>0</v>
      </c>
      <c r="EI73" t="s">
        <v>3</v>
      </c>
      <c r="EJ73">
        <v>1</v>
      </c>
      <c r="EK73">
        <v>1100</v>
      </c>
      <c r="EL73" t="s">
        <v>44</v>
      </c>
      <c r="EM73" t="s">
        <v>45</v>
      </c>
      <c r="EO73" t="s">
        <v>3</v>
      </c>
      <c r="EQ73">
        <v>0</v>
      </c>
      <c r="ER73">
        <v>1920</v>
      </c>
      <c r="ES73">
        <v>1920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5</v>
      </c>
      <c r="FC73">
        <v>0</v>
      </c>
      <c r="FD73">
        <v>18</v>
      </c>
      <c r="FF73">
        <v>1920</v>
      </c>
      <c r="FQ73">
        <v>0</v>
      </c>
      <c r="FR73">
        <f t="shared" si="90"/>
        <v>0</v>
      </c>
      <c r="FS73">
        <v>0</v>
      </c>
      <c r="FX73">
        <v>0</v>
      </c>
      <c r="FY73">
        <v>0</v>
      </c>
      <c r="GA73" t="s">
        <v>3</v>
      </c>
      <c r="GD73">
        <v>1</v>
      </c>
      <c r="GF73">
        <v>-1943272610</v>
      </c>
      <c r="GG73">
        <v>2</v>
      </c>
      <c r="GH73">
        <v>3</v>
      </c>
      <c r="GI73">
        <v>-2</v>
      </c>
      <c r="GJ73">
        <v>0</v>
      </c>
      <c r="GK73">
        <v>0</v>
      </c>
      <c r="GL73">
        <f t="shared" si="91"/>
        <v>0</v>
      </c>
      <c r="GM73">
        <f t="shared" si="92"/>
        <v>0</v>
      </c>
      <c r="GN73">
        <f t="shared" si="93"/>
        <v>0</v>
      </c>
      <c r="GO73">
        <f t="shared" si="94"/>
        <v>0</v>
      </c>
      <c r="GP73">
        <f t="shared" si="95"/>
        <v>0</v>
      </c>
      <c r="GR73">
        <v>1</v>
      </c>
      <c r="GS73">
        <v>1</v>
      </c>
      <c r="GT73">
        <v>0</v>
      </c>
      <c r="GU73" t="s">
        <v>3</v>
      </c>
      <c r="GV73">
        <f t="shared" si="96"/>
        <v>0</v>
      </c>
      <c r="GW73">
        <v>1</v>
      </c>
      <c r="GX73">
        <f t="shared" si="97"/>
        <v>0</v>
      </c>
      <c r="HA73">
        <v>0</v>
      </c>
      <c r="HB73">
        <v>0</v>
      </c>
      <c r="HC73">
        <f t="shared" si="98"/>
        <v>0</v>
      </c>
      <c r="HE73" t="s">
        <v>3</v>
      </c>
      <c r="HF73" t="s">
        <v>3</v>
      </c>
      <c r="HM73" t="s">
        <v>3</v>
      </c>
      <c r="HN73" t="s">
        <v>3</v>
      </c>
      <c r="HO73" t="s">
        <v>3</v>
      </c>
      <c r="HP73" t="s">
        <v>3</v>
      </c>
      <c r="HQ73" t="s">
        <v>3</v>
      </c>
      <c r="IK73">
        <v>0</v>
      </c>
    </row>
    <row r="74" spans="1:245" x14ac:dyDescent="0.2">
      <c r="A74">
        <v>17</v>
      </c>
      <c r="B74">
        <v>1</v>
      </c>
      <c r="C74">
        <f>ROW(SmtRes!A124)</f>
        <v>124</v>
      </c>
      <c r="D74">
        <f>ROW(EtalonRes!A124)</f>
        <v>124</v>
      </c>
      <c r="E74" t="s">
        <v>148</v>
      </c>
      <c r="F74" t="s">
        <v>61</v>
      </c>
      <c r="G74" t="s">
        <v>62</v>
      </c>
      <c r="H74" t="s">
        <v>34</v>
      </c>
      <c r="I74">
        <v>0</v>
      </c>
      <c r="J74">
        <v>0</v>
      </c>
      <c r="K74">
        <v>0</v>
      </c>
      <c r="O74">
        <f t="shared" si="65"/>
        <v>0</v>
      </c>
      <c r="P74">
        <f t="shared" si="66"/>
        <v>0</v>
      </c>
      <c r="Q74">
        <f t="shared" si="67"/>
        <v>0</v>
      </c>
      <c r="R74">
        <f t="shared" si="68"/>
        <v>0</v>
      </c>
      <c r="S74">
        <f t="shared" si="69"/>
        <v>0</v>
      </c>
      <c r="T74">
        <f t="shared" si="70"/>
        <v>0</v>
      </c>
      <c r="U74">
        <f t="shared" si="71"/>
        <v>0</v>
      </c>
      <c r="V74">
        <f t="shared" si="72"/>
        <v>0</v>
      </c>
      <c r="W74">
        <f t="shared" si="73"/>
        <v>0</v>
      </c>
      <c r="X74">
        <f t="shared" si="74"/>
        <v>0</v>
      </c>
      <c r="Y74">
        <f t="shared" si="75"/>
        <v>0</v>
      </c>
      <c r="AA74">
        <v>78076343</v>
      </c>
      <c r="AB74">
        <f t="shared" si="76"/>
        <v>19.37</v>
      </c>
      <c r="AC74">
        <f>ROUND(((ES74*0)),2)</f>
        <v>0</v>
      </c>
      <c r="AD74">
        <f t="shared" si="61"/>
        <v>9.2100000000000009</v>
      </c>
      <c r="AE74">
        <f t="shared" si="99"/>
        <v>0.48</v>
      </c>
      <c r="AF74">
        <f t="shared" si="100"/>
        <v>10.16</v>
      </c>
      <c r="AG74">
        <f t="shared" si="77"/>
        <v>0</v>
      </c>
      <c r="AH74">
        <f t="shared" si="78"/>
        <v>1.1299999999999999</v>
      </c>
      <c r="AI74">
        <f t="shared" si="79"/>
        <v>0.04</v>
      </c>
      <c r="AJ74">
        <f t="shared" si="80"/>
        <v>0</v>
      </c>
      <c r="AK74">
        <v>20.14</v>
      </c>
      <c r="AL74">
        <v>0.77</v>
      </c>
      <c r="AM74">
        <v>9.2100000000000009</v>
      </c>
      <c r="AN74">
        <v>0.48</v>
      </c>
      <c r="AO74">
        <v>10.16</v>
      </c>
      <c r="AP74">
        <v>0</v>
      </c>
      <c r="AQ74">
        <v>1.1299999999999999</v>
      </c>
      <c r="AR74">
        <v>0.04</v>
      </c>
      <c r="AS74">
        <v>0</v>
      </c>
      <c r="AT74">
        <v>95</v>
      </c>
      <c r="AU74">
        <v>65</v>
      </c>
      <c r="AV74">
        <v>1</v>
      </c>
      <c r="AW74">
        <v>1</v>
      </c>
      <c r="AZ74">
        <v>1</v>
      </c>
      <c r="BA74">
        <v>37.31</v>
      </c>
      <c r="BB74">
        <v>12.63</v>
      </c>
      <c r="BC74">
        <v>32.32</v>
      </c>
      <c r="BD74" t="s">
        <v>3</v>
      </c>
      <c r="BE74" t="s">
        <v>3</v>
      </c>
      <c r="BF74" t="s">
        <v>3</v>
      </c>
      <c r="BG74" t="s">
        <v>3</v>
      </c>
      <c r="BH74">
        <v>0</v>
      </c>
      <c r="BI74">
        <v>2</v>
      </c>
      <c r="BJ74" t="s">
        <v>63</v>
      </c>
      <c r="BM74">
        <v>108001</v>
      </c>
      <c r="BN74">
        <v>0</v>
      </c>
      <c r="BO74" t="s">
        <v>61</v>
      </c>
      <c r="BP74">
        <v>1</v>
      </c>
      <c r="BQ74">
        <v>3</v>
      </c>
      <c r="BR74">
        <v>0</v>
      </c>
      <c r="BS74">
        <v>37.31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95</v>
      </c>
      <c r="CA74">
        <v>65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81"/>
        <v>0</v>
      </c>
      <c r="CQ74">
        <f t="shared" si="82"/>
        <v>0</v>
      </c>
      <c r="CR74">
        <f t="shared" si="83"/>
        <v>116.32230000000001</v>
      </c>
      <c r="CS74">
        <f t="shared" si="84"/>
        <v>17.908799999999999</v>
      </c>
      <c r="CT74">
        <f t="shared" si="85"/>
        <v>379.06960000000004</v>
      </c>
      <c r="CU74">
        <f t="shared" si="86"/>
        <v>0</v>
      </c>
      <c r="CV74">
        <f t="shared" si="87"/>
        <v>1.1299999999999999</v>
      </c>
      <c r="CW74">
        <f t="shared" si="88"/>
        <v>0.04</v>
      </c>
      <c r="CX74">
        <f t="shared" si="89"/>
        <v>0</v>
      </c>
      <c r="CY74">
        <f t="shared" si="62"/>
        <v>0</v>
      </c>
      <c r="CZ74">
        <f t="shared" si="63"/>
        <v>0</v>
      </c>
      <c r="DC74" t="s">
        <v>3</v>
      </c>
      <c r="DD74" t="s">
        <v>36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1013</v>
      </c>
      <c r="DV74" t="s">
        <v>34</v>
      </c>
      <c r="DW74" t="s">
        <v>34</v>
      </c>
      <c r="DX74">
        <v>1</v>
      </c>
      <c r="DZ74" t="s">
        <v>3</v>
      </c>
      <c r="EA74" t="s">
        <v>3</v>
      </c>
      <c r="EB74" t="s">
        <v>3</v>
      </c>
      <c r="EC74" t="s">
        <v>3</v>
      </c>
      <c r="EE74">
        <v>68514339</v>
      </c>
      <c r="EF74">
        <v>3</v>
      </c>
      <c r="EG74" t="s">
        <v>37</v>
      </c>
      <c r="EH74">
        <v>0</v>
      </c>
      <c r="EI74" t="s">
        <v>3</v>
      </c>
      <c r="EJ74">
        <v>2</v>
      </c>
      <c r="EK74">
        <v>108001</v>
      </c>
      <c r="EL74" t="s">
        <v>64</v>
      </c>
      <c r="EM74" t="s">
        <v>65</v>
      </c>
      <c r="EO74" t="s">
        <v>3</v>
      </c>
      <c r="EQ74">
        <v>0</v>
      </c>
      <c r="ER74">
        <v>20.14</v>
      </c>
      <c r="ES74">
        <v>0.77</v>
      </c>
      <c r="ET74">
        <v>9.2100000000000009</v>
      </c>
      <c r="EU74">
        <v>0.48</v>
      </c>
      <c r="EV74">
        <v>10.16</v>
      </c>
      <c r="EW74">
        <v>1.1299999999999999</v>
      </c>
      <c r="EX74">
        <v>0.04</v>
      </c>
      <c r="EY74">
        <v>0</v>
      </c>
      <c r="FQ74">
        <v>0</v>
      </c>
      <c r="FR74">
        <f t="shared" si="90"/>
        <v>0</v>
      </c>
      <c r="FS74">
        <v>0</v>
      </c>
      <c r="FX74">
        <v>95</v>
      </c>
      <c r="FY74">
        <v>65</v>
      </c>
      <c r="GA74" t="s">
        <v>3</v>
      </c>
      <c r="GD74">
        <v>1</v>
      </c>
      <c r="GF74">
        <v>-500225363</v>
      </c>
      <c r="GG74">
        <v>2</v>
      </c>
      <c r="GH74">
        <v>1</v>
      </c>
      <c r="GI74">
        <v>2</v>
      </c>
      <c r="GJ74">
        <v>0</v>
      </c>
      <c r="GK74">
        <v>0</v>
      </c>
      <c r="GL74">
        <f t="shared" si="91"/>
        <v>0</v>
      </c>
      <c r="GM74">
        <f t="shared" si="92"/>
        <v>0</v>
      </c>
      <c r="GN74">
        <f t="shared" si="93"/>
        <v>0</v>
      </c>
      <c r="GO74">
        <f t="shared" si="94"/>
        <v>0</v>
      </c>
      <c r="GP74">
        <f t="shared" si="95"/>
        <v>0</v>
      </c>
      <c r="GR74">
        <v>0</v>
      </c>
      <c r="GS74">
        <v>3</v>
      </c>
      <c r="GT74">
        <v>0</v>
      </c>
      <c r="GU74" t="s">
        <v>3</v>
      </c>
      <c r="GV74">
        <f t="shared" si="96"/>
        <v>0</v>
      </c>
      <c r="GW74">
        <v>1</v>
      </c>
      <c r="GX74">
        <f t="shared" si="97"/>
        <v>0</v>
      </c>
      <c r="HA74">
        <v>0</v>
      </c>
      <c r="HB74">
        <v>0</v>
      </c>
      <c r="HC74">
        <f t="shared" si="98"/>
        <v>0</v>
      </c>
      <c r="HE74" t="s">
        <v>3</v>
      </c>
      <c r="HF74" t="s">
        <v>3</v>
      </c>
      <c r="HM74" t="s">
        <v>3</v>
      </c>
      <c r="HN74" t="s">
        <v>3</v>
      </c>
      <c r="HO74" t="s">
        <v>3</v>
      </c>
      <c r="HP74" t="s">
        <v>3</v>
      </c>
      <c r="HQ74" t="s">
        <v>3</v>
      </c>
      <c r="IK74">
        <v>0</v>
      </c>
    </row>
    <row r="75" spans="1:245" x14ac:dyDescent="0.2">
      <c r="A75">
        <v>17</v>
      </c>
      <c r="B75">
        <v>1</v>
      </c>
      <c r="E75" t="s">
        <v>149</v>
      </c>
      <c r="F75" t="s">
        <v>3</v>
      </c>
      <c r="G75" t="s">
        <v>150</v>
      </c>
      <c r="H75" t="s">
        <v>42</v>
      </c>
      <c r="I75">
        <v>0</v>
      </c>
      <c r="J75">
        <v>0</v>
      </c>
      <c r="K75">
        <v>0</v>
      </c>
      <c r="O75">
        <f t="shared" si="65"/>
        <v>0</v>
      </c>
      <c r="P75">
        <f t="shared" si="66"/>
        <v>0</v>
      </c>
      <c r="Q75">
        <f t="shared" si="67"/>
        <v>0</v>
      </c>
      <c r="R75">
        <f t="shared" si="68"/>
        <v>0</v>
      </c>
      <c r="S75">
        <f t="shared" si="69"/>
        <v>0</v>
      </c>
      <c r="T75">
        <f t="shared" si="70"/>
        <v>0</v>
      </c>
      <c r="U75">
        <f t="shared" si="71"/>
        <v>0</v>
      </c>
      <c r="V75">
        <f t="shared" si="72"/>
        <v>0</v>
      </c>
      <c r="W75">
        <f t="shared" si="73"/>
        <v>0</v>
      </c>
      <c r="X75">
        <f t="shared" si="74"/>
        <v>0</v>
      </c>
      <c r="Y75">
        <f t="shared" si="75"/>
        <v>0</v>
      </c>
      <c r="AA75">
        <v>78076343</v>
      </c>
      <c r="AB75">
        <f t="shared" si="76"/>
        <v>760</v>
      </c>
      <c r="AC75">
        <f>ROUND((ES75),2)</f>
        <v>760</v>
      </c>
      <c r="AD75">
        <f t="shared" si="61"/>
        <v>0</v>
      </c>
      <c r="AE75">
        <f t="shared" si="99"/>
        <v>0</v>
      </c>
      <c r="AF75">
        <f t="shared" si="100"/>
        <v>0</v>
      </c>
      <c r="AG75">
        <f t="shared" si="77"/>
        <v>0</v>
      </c>
      <c r="AH75">
        <f t="shared" si="78"/>
        <v>0</v>
      </c>
      <c r="AI75">
        <f t="shared" si="79"/>
        <v>0</v>
      </c>
      <c r="AJ75">
        <f t="shared" si="80"/>
        <v>0</v>
      </c>
      <c r="AK75">
        <v>760</v>
      </c>
      <c r="AL75">
        <v>760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1</v>
      </c>
      <c r="BD75" t="s">
        <v>3</v>
      </c>
      <c r="BE75" t="s">
        <v>3</v>
      </c>
      <c r="BF75" t="s">
        <v>3</v>
      </c>
      <c r="BG75" t="s">
        <v>3</v>
      </c>
      <c r="BH75">
        <v>3</v>
      </c>
      <c r="BI75">
        <v>1</v>
      </c>
      <c r="BJ75" t="s">
        <v>3</v>
      </c>
      <c r="BM75">
        <v>1100</v>
      </c>
      <c r="BN75">
        <v>0</v>
      </c>
      <c r="BO75" t="s">
        <v>3</v>
      </c>
      <c r="BP75">
        <v>0</v>
      </c>
      <c r="BQ75">
        <v>8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0</v>
      </c>
      <c r="CA75">
        <v>0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81"/>
        <v>0</v>
      </c>
      <c r="CQ75">
        <f t="shared" si="82"/>
        <v>760</v>
      </c>
      <c r="CR75">
        <f t="shared" si="83"/>
        <v>0</v>
      </c>
      <c r="CS75">
        <f t="shared" si="84"/>
        <v>0</v>
      </c>
      <c r="CT75">
        <f t="shared" si="85"/>
        <v>0</v>
      </c>
      <c r="CU75">
        <f t="shared" si="86"/>
        <v>0</v>
      </c>
      <c r="CV75">
        <f t="shared" si="87"/>
        <v>0</v>
      </c>
      <c r="CW75">
        <f t="shared" si="88"/>
        <v>0</v>
      </c>
      <c r="CX75">
        <f t="shared" si="89"/>
        <v>0</v>
      </c>
      <c r="CY75">
        <f t="shared" si="62"/>
        <v>0</v>
      </c>
      <c r="CZ75">
        <f t="shared" si="63"/>
        <v>0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1013</v>
      </c>
      <c r="DV75" t="s">
        <v>42</v>
      </c>
      <c r="DW75" t="s">
        <v>42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68514636</v>
      </c>
      <c r="EF75">
        <v>8</v>
      </c>
      <c r="EG75" t="s">
        <v>43</v>
      </c>
      <c r="EH75">
        <v>0</v>
      </c>
      <c r="EI75" t="s">
        <v>3</v>
      </c>
      <c r="EJ75">
        <v>1</v>
      </c>
      <c r="EK75">
        <v>1100</v>
      </c>
      <c r="EL75" t="s">
        <v>44</v>
      </c>
      <c r="EM75" t="s">
        <v>45</v>
      </c>
      <c r="EO75" t="s">
        <v>3</v>
      </c>
      <c r="EQ75">
        <v>0</v>
      </c>
      <c r="ER75">
        <v>760</v>
      </c>
      <c r="ES75">
        <v>760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5</v>
      </c>
      <c r="FC75">
        <v>0</v>
      </c>
      <c r="FD75">
        <v>18</v>
      </c>
      <c r="FF75">
        <v>760</v>
      </c>
      <c r="FQ75">
        <v>0</v>
      </c>
      <c r="FR75">
        <f t="shared" si="90"/>
        <v>0</v>
      </c>
      <c r="FS75">
        <v>0</v>
      </c>
      <c r="FX75">
        <v>0</v>
      </c>
      <c r="FY75">
        <v>0</v>
      </c>
      <c r="GA75" t="s">
        <v>3</v>
      </c>
      <c r="GD75">
        <v>1</v>
      </c>
      <c r="GF75">
        <v>-274094470</v>
      </c>
      <c r="GG75">
        <v>2</v>
      </c>
      <c r="GH75">
        <v>3</v>
      </c>
      <c r="GI75">
        <v>-2</v>
      </c>
      <c r="GJ75">
        <v>0</v>
      </c>
      <c r="GK75">
        <v>0</v>
      </c>
      <c r="GL75">
        <f t="shared" si="91"/>
        <v>0</v>
      </c>
      <c r="GM75">
        <f t="shared" si="92"/>
        <v>0</v>
      </c>
      <c r="GN75">
        <f t="shared" si="93"/>
        <v>0</v>
      </c>
      <c r="GO75">
        <f t="shared" si="94"/>
        <v>0</v>
      </c>
      <c r="GP75">
        <f t="shared" si="95"/>
        <v>0</v>
      </c>
      <c r="GR75">
        <v>1</v>
      </c>
      <c r="GS75">
        <v>1</v>
      </c>
      <c r="GT75">
        <v>0</v>
      </c>
      <c r="GU75" t="s">
        <v>3</v>
      </c>
      <c r="GV75">
        <f t="shared" si="96"/>
        <v>0</v>
      </c>
      <c r="GW75">
        <v>1</v>
      </c>
      <c r="GX75">
        <f t="shared" si="97"/>
        <v>0</v>
      </c>
      <c r="HA75">
        <v>0</v>
      </c>
      <c r="HB75">
        <v>0</v>
      </c>
      <c r="HC75">
        <f t="shared" si="98"/>
        <v>0</v>
      </c>
      <c r="HE75" t="s">
        <v>3</v>
      </c>
      <c r="HF75" t="s">
        <v>3</v>
      </c>
      <c r="HM75" t="s">
        <v>3</v>
      </c>
      <c r="HN75" t="s">
        <v>3</v>
      </c>
      <c r="HO75" t="s">
        <v>3</v>
      </c>
      <c r="HP75" t="s">
        <v>3</v>
      </c>
      <c r="HQ75" t="s">
        <v>3</v>
      </c>
      <c r="IK75">
        <v>0</v>
      </c>
    </row>
    <row r="76" spans="1:245" x14ac:dyDescent="0.2">
      <c r="A76">
        <v>17</v>
      </c>
      <c r="B76">
        <v>1</v>
      </c>
      <c r="C76">
        <f>ROW(SmtRes!A132)</f>
        <v>132</v>
      </c>
      <c r="D76">
        <f>ROW(EtalonRes!A132)</f>
        <v>132</v>
      </c>
      <c r="E76" t="s">
        <v>151</v>
      </c>
      <c r="F76" t="s">
        <v>74</v>
      </c>
      <c r="G76" t="s">
        <v>75</v>
      </c>
      <c r="H76" t="s">
        <v>76</v>
      </c>
      <c r="I76">
        <v>0</v>
      </c>
      <c r="J76">
        <v>0</v>
      </c>
      <c r="K76">
        <v>0</v>
      </c>
      <c r="O76">
        <f t="shared" si="65"/>
        <v>0</v>
      </c>
      <c r="P76">
        <f t="shared" si="66"/>
        <v>0</v>
      </c>
      <c r="Q76">
        <f t="shared" si="67"/>
        <v>0</v>
      </c>
      <c r="R76">
        <f t="shared" si="68"/>
        <v>0</v>
      </c>
      <c r="S76">
        <f t="shared" si="69"/>
        <v>0</v>
      </c>
      <c r="T76">
        <f t="shared" si="70"/>
        <v>0</v>
      </c>
      <c r="U76">
        <f t="shared" si="71"/>
        <v>0</v>
      </c>
      <c r="V76">
        <f t="shared" si="72"/>
        <v>0</v>
      </c>
      <c r="W76">
        <f t="shared" si="73"/>
        <v>0</v>
      </c>
      <c r="X76">
        <f t="shared" si="74"/>
        <v>0</v>
      </c>
      <c r="Y76">
        <f t="shared" si="75"/>
        <v>0</v>
      </c>
      <c r="AA76">
        <v>78076343</v>
      </c>
      <c r="AB76">
        <f t="shared" si="76"/>
        <v>27.09</v>
      </c>
      <c r="AC76">
        <f>ROUND(((ES76*0)),2)</f>
        <v>0</v>
      </c>
      <c r="AD76">
        <f t="shared" si="61"/>
        <v>2.2999999999999998</v>
      </c>
      <c r="AE76">
        <f t="shared" si="99"/>
        <v>0.12</v>
      </c>
      <c r="AF76">
        <f t="shared" si="100"/>
        <v>24.79</v>
      </c>
      <c r="AG76">
        <f t="shared" si="77"/>
        <v>0</v>
      </c>
      <c r="AH76">
        <f t="shared" si="78"/>
        <v>2.82</v>
      </c>
      <c r="AI76">
        <f t="shared" si="79"/>
        <v>0.01</v>
      </c>
      <c r="AJ76">
        <f t="shared" si="80"/>
        <v>0</v>
      </c>
      <c r="AK76">
        <v>40.090000000000003</v>
      </c>
      <c r="AL76">
        <v>13</v>
      </c>
      <c r="AM76">
        <v>2.2999999999999998</v>
      </c>
      <c r="AN76">
        <v>0.12</v>
      </c>
      <c r="AO76">
        <v>24.79</v>
      </c>
      <c r="AP76">
        <v>0</v>
      </c>
      <c r="AQ76">
        <v>2.82</v>
      </c>
      <c r="AR76">
        <v>0.01</v>
      </c>
      <c r="AS76">
        <v>0</v>
      </c>
      <c r="AT76">
        <v>95</v>
      </c>
      <c r="AU76">
        <v>65</v>
      </c>
      <c r="AV76">
        <v>1</v>
      </c>
      <c r="AW76">
        <v>1</v>
      </c>
      <c r="AZ76">
        <v>1</v>
      </c>
      <c r="BA76">
        <v>37.31</v>
      </c>
      <c r="BB76">
        <v>12.64</v>
      </c>
      <c r="BC76">
        <v>12.84</v>
      </c>
      <c r="BD76" t="s">
        <v>3</v>
      </c>
      <c r="BE76" t="s">
        <v>3</v>
      </c>
      <c r="BF76" t="s">
        <v>3</v>
      </c>
      <c r="BG76" t="s">
        <v>3</v>
      </c>
      <c r="BH76">
        <v>0</v>
      </c>
      <c r="BI76">
        <v>2</v>
      </c>
      <c r="BJ76" t="s">
        <v>77</v>
      </c>
      <c r="BM76">
        <v>108001</v>
      </c>
      <c r="BN76">
        <v>0</v>
      </c>
      <c r="BO76" t="s">
        <v>74</v>
      </c>
      <c r="BP76">
        <v>1</v>
      </c>
      <c r="BQ76">
        <v>3</v>
      </c>
      <c r="BR76">
        <v>0</v>
      </c>
      <c r="BS76">
        <v>37.31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95</v>
      </c>
      <c r="CA76">
        <v>65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81"/>
        <v>0</v>
      </c>
      <c r="CQ76">
        <f t="shared" si="82"/>
        <v>0</v>
      </c>
      <c r="CR76">
        <f t="shared" si="83"/>
        <v>29.071999999999999</v>
      </c>
      <c r="CS76">
        <f t="shared" si="84"/>
        <v>4.4771999999999998</v>
      </c>
      <c r="CT76">
        <f t="shared" si="85"/>
        <v>924.91489999999999</v>
      </c>
      <c r="CU76">
        <f t="shared" si="86"/>
        <v>0</v>
      </c>
      <c r="CV76">
        <f t="shared" si="87"/>
        <v>2.82</v>
      </c>
      <c r="CW76">
        <f t="shared" si="88"/>
        <v>0.01</v>
      </c>
      <c r="CX76">
        <f t="shared" si="89"/>
        <v>0</v>
      </c>
      <c r="CY76">
        <f t="shared" si="62"/>
        <v>0</v>
      </c>
      <c r="CZ76">
        <f t="shared" si="63"/>
        <v>0</v>
      </c>
      <c r="DC76" t="s">
        <v>3</v>
      </c>
      <c r="DD76" t="s">
        <v>36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1003</v>
      </c>
      <c r="DV76" t="s">
        <v>76</v>
      </c>
      <c r="DW76" t="s">
        <v>76</v>
      </c>
      <c r="DX76">
        <v>100</v>
      </c>
      <c r="DZ76" t="s">
        <v>3</v>
      </c>
      <c r="EA76" t="s">
        <v>3</v>
      </c>
      <c r="EB76" t="s">
        <v>3</v>
      </c>
      <c r="EC76" t="s">
        <v>3</v>
      </c>
      <c r="EE76">
        <v>68514339</v>
      </c>
      <c r="EF76">
        <v>3</v>
      </c>
      <c r="EG76" t="s">
        <v>37</v>
      </c>
      <c r="EH76">
        <v>0</v>
      </c>
      <c r="EI76" t="s">
        <v>3</v>
      </c>
      <c r="EJ76">
        <v>2</v>
      </c>
      <c r="EK76">
        <v>108001</v>
      </c>
      <c r="EL76" t="s">
        <v>64</v>
      </c>
      <c r="EM76" t="s">
        <v>65</v>
      </c>
      <c r="EO76" t="s">
        <v>3</v>
      </c>
      <c r="EQ76">
        <v>0</v>
      </c>
      <c r="ER76">
        <v>40.090000000000003</v>
      </c>
      <c r="ES76">
        <v>13</v>
      </c>
      <c r="ET76">
        <v>2.2999999999999998</v>
      </c>
      <c r="EU76">
        <v>0.12</v>
      </c>
      <c r="EV76">
        <v>24.79</v>
      </c>
      <c r="EW76">
        <v>2.82</v>
      </c>
      <c r="EX76">
        <v>0.01</v>
      </c>
      <c r="EY76">
        <v>0</v>
      </c>
      <c r="FQ76">
        <v>0</v>
      </c>
      <c r="FR76">
        <f t="shared" si="90"/>
        <v>0</v>
      </c>
      <c r="FS76">
        <v>0</v>
      </c>
      <c r="FX76">
        <v>95</v>
      </c>
      <c r="FY76">
        <v>65</v>
      </c>
      <c r="GA76" t="s">
        <v>3</v>
      </c>
      <c r="GD76">
        <v>1</v>
      </c>
      <c r="GF76">
        <v>-1320813223</v>
      </c>
      <c r="GG76">
        <v>2</v>
      </c>
      <c r="GH76">
        <v>1</v>
      </c>
      <c r="GI76">
        <v>2</v>
      </c>
      <c r="GJ76">
        <v>0</v>
      </c>
      <c r="GK76">
        <v>0</v>
      </c>
      <c r="GL76">
        <f t="shared" si="91"/>
        <v>0</v>
      </c>
      <c r="GM76">
        <f t="shared" si="92"/>
        <v>0</v>
      </c>
      <c r="GN76">
        <f t="shared" si="93"/>
        <v>0</v>
      </c>
      <c r="GO76">
        <f t="shared" si="94"/>
        <v>0</v>
      </c>
      <c r="GP76">
        <f t="shared" si="95"/>
        <v>0</v>
      </c>
      <c r="GR76">
        <v>0</v>
      </c>
      <c r="GS76">
        <v>3</v>
      </c>
      <c r="GT76">
        <v>0</v>
      </c>
      <c r="GU76" t="s">
        <v>3</v>
      </c>
      <c r="GV76">
        <f t="shared" si="96"/>
        <v>0</v>
      </c>
      <c r="GW76">
        <v>1</v>
      </c>
      <c r="GX76">
        <f t="shared" si="97"/>
        <v>0</v>
      </c>
      <c r="HA76">
        <v>0</v>
      </c>
      <c r="HB76">
        <v>0</v>
      </c>
      <c r="HC76">
        <f t="shared" si="98"/>
        <v>0</v>
      </c>
      <c r="HE76" t="s">
        <v>3</v>
      </c>
      <c r="HF76" t="s">
        <v>3</v>
      </c>
      <c r="HM76" t="s">
        <v>3</v>
      </c>
      <c r="HN76" t="s">
        <v>3</v>
      </c>
      <c r="HO76" t="s">
        <v>3</v>
      </c>
      <c r="HP76" t="s">
        <v>3</v>
      </c>
      <c r="HQ76" t="s">
        <v>3</v>
      </c>
      <c r="IK76">
        <v>0</v>
      </c>
    </row>
    <row r="77" spans="1:245" x14ac:dyDescent="0.2">
      <c r="A77">
        <v>17</v>
      </c>
      <c r="B77">
        <v>1</v>
      </c>
      <c r="E77" t="s">
        <v>152</v>
      </c>
      <c r="F77" t="s">
        <v>3</v>
      </c>
      <c r="G77" t="s">
        <v>153</v>
      </c>
      <c r="H77" t="s">
        <v>80</v>
      </c>
      <c r="I77">
        <v>0</v>
      </c>
      <c r="J77">
        <v>0</v>
      </c>
      <c r="K77">
        <v>0</v>
      </c>
      <c r="O77">
        <f t="shared" si="65"/>
        <v>0</v>
      </c>
      <c r="P77">
        <f t="shared" si="66"/>
        <v>0</v>
      </c>
      <c r="Q77">
        <f t="shared" si="67"/>
        <v>0</v>
      </c>
      <c r="R77">
        <f t="shared" si="68"/>
        <v>0</v>
      </c>
      <c r="S77">
        <f t="shared" si="69"/>
        <v>0</v>
      </c>
      <c r="T77">
        <f t="shared" si="70"/>
        <v>0</v>
      </c>
      <c r="U77">
        <f t="shared" si="71"/>
        <v>0</v>
      </c>
      <c r="V77">
        <f t="shared" si="72"/>
        <v>0</v>
      </c>
      <c r="W77">
        <f t="shared" si="73"/>
        <v>0</v>
      </c>
      <c r="X77">
        <f t="shared" si="74"/>
        <v>0</v>
      </c>
      <c r="Y77">
        <f t="shared" si="75"/>
        <v>0</v>
      </c>
      <c r="AA77">
        <v>78076343</v>
      </c>
      <c r="AB77">
        <f t="shared" si="76"/>
        <v>21.4</v>
      </c>
      <c r="AC77">
        <f>ROUND((ES77),2)</f>
        <v>21.4</v>
      </c>
      <c r="AD77">
        <f t="shared" si="61"/>
        <v>0</v>
      </c>
      <c r="AE77">
        <f t="shared" si="99"/>
        <v>0</v>
      </c>
      <c r="AF77">
        <f t="shared" si="100"/>
        <v>0</v>
      </c>
      <c r="AG77">
        <f t="shared" si="77"/>
        <v>0</v>
      </c>
      <c r="AH77">
        <f t="shared" si="78"/>
        <v>0</v>
      </c>
      <c r="AI77">
        <f t="shared" si="79"/>
        <v>0</v>
      </c>
      <c r="AJ77">
        <f t="shared" si="80"/>
        <v>0</v>
      </c>
      <c r="AK77">
        <v>21.4</v>
      </c>
      <c r="AL77">
        <v>21.4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1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3</v>
      </c>
      <c r="BM77">
        <v>1100</v>
      </c>
      <c r="BN77">
        <v>0</v>
      </c>
      <c r="BO77" t="s">
        <v>3</v>
      </c>
      <c r="BP77">
        <v>0</v>
      </c>
      <c r="BQ77">
        <v>8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0</v>
      </c>
      <c r="CA77">
        <v>0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81"/>
        <v>0</v>
      </c>
      <c r="CQ77">
        <f t="shared" si="82"/>
        <v>21.4</v>
      </c>
      <c r="CR77">
        <f t="shared" si="83"/>
        <v>0</v>
      </c>
      <c r="CS77">
        <f t="shared" si="84"/>
        <v>0</v>
      </c>
      <c r="CT77">
        <f t="shared" si="85"/>
        <v>0</v>
      </c>
      <c r="CU77">
        <f t="shared" si="86"/>
        <v>0</v>
      </c>
      <c r="CV77">
        <f t="shared" si="87"/>
        <v>0</v>
      </c>
      <c r="CW77">
        <f t="shared" si="88"/>
        <v>0</v>
      </c>
      <c r="CX77">
        <f t="shared" si="89"/>
        <v>0</v>
      </c>
      <c r="CY77">
        <f t="shared" si="62"/>
        <v>0</v>
      </c>
      <c r="CZ77">
        <f t="shared" si="63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1003</v>
      </c>
      <c r="DV77" t="s">
        <v>80</v>
      </c>
      <c r="DW77" t="s">
        <v>80</v>
      </c>
      <c r="DX77">
        <v>1</v>
      </c>
      <c r="DZ77" t="s">
        <v>3</v>
      </c>
      <c r="EA77" t="s">
        <v>3</v>
      </c>
      <c r="EB77" t="s">
        <v>3</v>
      </c>
      <c r="EC77" t="s">
        <v>3</v>
      </c>
      <c r="EE77">
        <v>68514636</v>
      </c>
      <c r="EF77">
        <v>8</v>
      </c>
      <c r="EG77" t="s">
        <v>43</v>
      </c>
      <c r="EH77">
        <v>0</v>
      </c>
      <c r="EI77" t="s">
        <v>3</v>
      </c>
      <c r="EJ77">
        <v>1</v>
      </c>
      <c r="EK77">
        <v>1100</v>
      </c>
      <c r="EL77" t="s">
        <v>44</v>
      </c>
      <c r="EM77" t="s">
        <v>45</v>
      </c>
      <c r="EO77" t="s">
        <v>3</v>
      </c>
      <c r="EQ77">
        <v>0</v>
      </c>
      <c r="ER77">
        <v>21.4</v>
      </c>
      <c r="ES77">
        <v>21.4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5</v>
      </c>
      <c r="FC77">
        <v>0</v>
      </c>
      <c r="FD77">
        <v>18</v>
      </c>
      <c r="FF77">
        <v>21.4</v>
      </c>
      <c r="FQ77">
        <v>0</v>
      </c>
      <c r="FR77">
        <f t="shared" si="90"/>
        <v>0</v>
      </c>
      <c r="FS77">
        <v>0</v>
      </c>
      <c r="FX77">
        <v>0</v>
      </c>
      <c r="FY77">
        <v>0</v>
      </c>
      <c r="GA77" t="s">
        <v>3</v>
      </c>
      <c r="GD77">
        <v>1</v>
      </c>
      <c r="GF77">
        <v>1744415576</v>
      </c>
      <c r="GG77">
        <v>2</v>
      </c>
      <c r="GH77">
        <v>3</v>
      </c>
      <c r="GI77">
        <v>-2</v>
      </c>
      <c r="GJ77">
        <v>0</v>
      </c>
      <c r="GK77">
        <v>0</v>
      </c>
      <c r="GL77">
        <f t="shared" si="91"/>
        <v>0</v>
      </c>
      <c r="GM77">
        <f t="shared" si="92"/>
        <v>0</v>
      </c>
      <c r="GN77">
        <f t="shared" si="93"/>
        <v>0</v>
      </c>
      <c r="GO77">
        <f t="shared" si="94"/>
        <v>0</v>
      </c>
      <c r="GP77">
        <f t="shared" si="95"/>
        <v>0</v>
      </c>
      <c r="GR77">
        <v>1</v>
      </c>
      <c r="GS77">
        <v>1</v>
      </c>
      <c r="GT77">
        <v>0</v>
      </c>
      <c r="GU77" t="s">
        <v>3</v>
      </c>
      <c r="GV77">
        <f t="shared" si="96"/>
        <v>0</v>
      </c>
      <c r="GW77">
        <v>1</v>
      </c>
      <c r="GX77">
        <f t="shared" si="97"/>
        <v>0</v>
      </c>
      <c r="HA77">
        <v>0</v>
      </c>
      <c r="HB77">
        <v>0</v>
      </c>
      <c r="HC77">
        <f t="shared" si="98"/>
        <v>0</v>
      </c>
      <c r="HE77" t="s">
        <v>3</v>
      </c>
      <c r="HF77" t="s">
        <v>3</v>
      </c>
      <c r="HM77" t="s">
        <v>3</v>
      </c>
      <c r="HN77" t="s">
        <v>3</v>
      </c>
      <c r="HO77" t="s">
        <v>3</v>
      </c>
      <c r="HP77" t="s">
        <v>3</v>
      </c>
      <c r="HQ77" t="s">
        <v>3</v>
      </c>
      <c r="IK77">
        <v>0</v>
      </c>
    </row>
    <row r="78" spans="1:245" x14ac:dyDescent="0.2">
      <c r="A78">
        <v>17</v>
      </c>
      <c r="B78">
        <v>1</v>
      </c>
      <c r="E78" t="s">
        <v>154</v>
      </c>
      <c r="F78" t="s">
        <v>3</v>
      </c>
      <c r="G78" t="s">
        <v>155</v>
      </c>
      <c r="H78" t="s">
        <v>80</v>
      </c>
      <c r="I78">
        <v>0</v>
      </c>
      <c r="J78">
        <v>0</v>
      </c>
      <c r="K78">
        <v>0</v>
      </c>
      <c r="O78">
        <f t="shared" si="65"/>
        <v>0</v>
      </c>
      <c r="P78">
        <f t="shared" si="66"/>
        <v>0</v>
      </c>
      <c r="Q78">
        <f t="shared" si="67"/>
        <v>0</v>
      </c>
      <c r="R78">
        <f t="shared" si="68"/>
        <v>0</v>
      </c>
      <c r="S78">
        <f t="shared" si="69"/>
        <v>0</v>
      </c>
      <c r="T78">
        <f t="shared" si="70"/>
        <v>0</v>
      </c>
      <c r="U78">
        <f t="shared" si="71"/>
        <v>0</v>
      </c>
      <c r="V78">
        <f t="shared" si="72"/>
        <v>0</v>
      </c>
      <c r="W78">
        <f t="shared" si="73"/>
        <v>0</v>
      </c>
      <c r="X78">
        <f t="shared" si="74"/>
        <v>0</v>
      </c>
      <c r="Y78">
        <f t="shared" si="75"/>
        <v>0</v>
      </c>
      <c r="AA78">
        <v>78076343</v>
      </c>
      <c r="AB78">
        <f t="shared" si="76"/>
        <v>40.200000000000003</v>
      </c>
      <c r="AC78">
        <f>ROUND((ES78),2)</f>
        <v>40.200000000000003</v>
      </c>
      <c r="AD78">
        <f t="shared" si="61"/>
        <v>0</v>
      </c>
      <c r="AE78">
        <f t="shared" si="99"/>
        <v>0</v>
      </c>
      <c r="AF78">
        <f t="shared" si="100"/>
        <v>0</v>
      </c>
      <c r="AG78">
        <f t="shared" si="77"/>
        <v>0</v>
      </c>
      <c r="AH78">
        <f t="shared" si="78"/>
        <v>0</v>
      </c>
      <c r="AI78">
        <f t="shared" si="79"/>
        <v>0</v>
      </c>
      <c r="AJ78">
        <f t="shared" si="80"/>
        <v>0</v>
      </c>
      <c r="AK78">
        <v>40.200000000000003</v>
      </c>
      <c r="AL78">
        <v>40.200000000000003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1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1</v>
      </c>
      <c r="BJ78" t="s">
        <v>3</v>
      </c>
      <c r="BM78">
        <v>1100</v>
      </c>
      <c r="BN78">
        <v>0</v>
      </c>
      <c r="BO78" t="s">
        <v>3</v>
      </c>
      <c r="BP78">
        <v>0</v>
      </c>
      <c r="BQ78">
        <v>8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0</v>
      </c>
      <c r="CA78">
        <v>0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81"/>
        <v>0</v>
      </c>
      <c r="CQ78">
        <f t="shared" si="82"/>
        <v>40.200000000000003</v>
      </c>
      <c r="CR78">
        <f t="shared" si="83"/>
        <v>0</v>
      </c>
      <c r="CS78">
        <f t="shared" si="84"/>
        <v>0</v>
      </c>
      <c r="CT78">
        <f t="shared" si="85"/>
        <v>0</v>
      </c>
      <c r="CU78">
        <f t="shared" si="86"/>
        <v>0</v>
      </c>
      <c r="CV78">
        <f t="shared" si="87"/>
        <v>0</v>
      </c>
      <c r="CW78">
        <f t="shared" si="88"/>
        <v>0</v>
      </c>
      <c r="CX78">
        <f t="shared" si="89"/>
        <v>0</v>
      </c>
      <c r="CY78">
        <f t="shared" si="62"/>
        <v>0</v>
      </c>
      <c r="CZ78">
        <f t="shared" si="63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1003</v>
      </c>
      <c r="DV78" t="s">
        <v>80</v>
      </c>
      <c r="DW78" t="s">
        <v>80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68514636</v>
      </c>
      <c r="EF78">
        <v>8</v>
      </c>
      <c r="EG78" t="s">
        <v>43</v>
      </c>
      <c r="EH78">
        <v>0</v>
      </c>
      <c r="EI78" t="s">
        <v>3</v>
      </c>
      <c r="EJ78">
        <v>1</v>
      </c>
      <c r="EK78">
        <v>1100</v>
      </c>
      <c r="EL78" t="s">
        <v>44</v>
      </c>
      <c r="EM78" t="s">
        <v>45</v>
      </c>
      <c r="EO78" t="s">
        <v>3</v>
      </c>
      <c r="EQ78">
        <v>0</v>
      </c>
      <c r="ER78">
        <v>40.200000000000003</v>
      </c>
      <c r="ES78">
        <v>40.200000000000003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5</v>
      </c>
      <c r="FC78">
        <v>0</v>
      </c>
      <c r="FD78">
        <v>18</v>
      </c>
      <c r="FF78">
        <v>40.200000000000003</v>
      </c>
      <c r="FQ78">
        <v>0</v>
      </c>
      <c r="FR78">
        <f t="shared" si="90"/>
        <v>0</v>
      </c>
      <c r="FS78">
        <v>0</v>
      </c>
      <c r="FX78">
        <v>0</v>
      </c>
      <c r="FY78">
        <v>0</v>
      </c>
      <c r="GA78" t="s">
        <v>3</v>
      </c>
      <c r="GD78">
        <v>1</v>
      </c>
      <c r="GF78">
        <v>-1345259185</v>
      </c>
      <c r="GG78">
        <v>2</v>
      </c>
      <c r="GH78">
        <v>3</v>
      </c>
      <c r="GI78">
        <v>-2</v>
      </c>
      <c r="GJ78">
        <v>0</v>
      </c>
      <c r="GK78">
        <v>0</v>
      </c>
      <c r="GL78">
        <f t="shared" si="91"/>
        <v>0</v>
      </c>
      <c r="GM78">
        <f t="shared" si="92"/>
        <v>0</v>
      </c>
      <c r="GN78">
        <f t="shared" si="93"/>
        <v>0</v>
      </c>
      <c r="GO78">
        <f t="shared" si="94"/>
        <v>0</v>
      </c>
      <c r="GP78">
        <f t="shared" si="95"/>
        <v>0</v>
      </c>
      <c r="GR78">
        <v>1</v>
      </c>
      <c r="GS78">
        <v>1</v>
      </c>
      <c r="GT78">
        <v>0</v>
      </c>
      <c r="GU78" t="s">
        <v>3</v>
      </c>
      <c r="GV78">
        <f t="shared" si="96"/>
        <v>0</v>
      </c>
      <c r="GW78">
        <v>1</v>
      </c>
      <c r="GX78">
        <f t="shared" si="97"/>
        <v>0</v>
      </c>
      <c r="HA78">
        <v>0</v>
      </c>
      <c r="HB78">
        <v>0</v>
      </c>
      <c r="HC78">
        <f t="shared" si="98"/>
        <v>0</v>
      </c>
      <c r="HE78" t="s">
        <v>3</v>
      </c>
      <c r="HF78" t="s">
        <v>3</v>
      </c>
      <c r="HM78" t="s">
        <v>3</v>
      </c>
      <c r="HN78" t="s">
        <v>3</v>
      </c>
      <c r="HO78" t="s">
        <v>3</v>
      </c>
      <c r="HP78" t="s">
        <v>3</v>
      </c>
      <c r="HQ78" t="s">
        <v>3</v>
      </c>
      <c r="IK78">
        <v>0</v>
      </c>
    </row>
    <row r="79" spans="1:245" x14ac:dyDescent="0.2">
      <c r="A79">
        <v>17</v>
      </c>
      <c r="B79">
        <v>1</v>
      </c>
      <c r="E79" t="s">
        <v>156</v>
      </c>
      <c r="F79" t="s">
        <v>3</v>
      </c>
      <c r="G79" t="s">
        <v>157</v>
      </c>
      <c r="H79" t="s">
        <v>80</v>
      </c>
      <c r="I79">
        <v>0</v>
      </c>
      <c r="J79">
        <v>0</v>
      </c>
      <c r="K79">
        <v>0</v>
      </c>
      <c r="O79">
        <f t="shared" si="65"/>
        <v>0</v>
      </c>
      <c r="P79">
        <f t="shared" si="66"/>
        <v>0</v>
      </c>
      <c r="Q79">
        <f t="shared" si="67"/>
        <v>0</v>
      </c>
      <c r="R79">
        <f t="shared" si="68"/>
        <v>0</v>
      </c>
      <c r="S79">
        <f t="shared" si="69"/>
        <v>0</v>
      </c>
      <c r="T79">
        <f t="shared" si="70"/>
        <v>0</v>
      </c>
      <c r="U79">
        <f t="shared" si="71"/>
        <v>0</v>
      </c>
      <c r="V79">
        <f t="shared" si="72"/>
        <v>0</v>
      </c>
      <c r="W79">
        <f t="shared" si="73"/>
        <v>0</v>
      </c>
      <c r="X79">
        <f t="shared" si="74"/>
        <v>0</v>
      </c>
      <c r="Y79">
        <f t="shared" si="75"/>
        <v>0</v>
      </c>
      <c r="AA79">
        <v>78076343</v>
      </c>
      <c r="AB79">
        <f t="shared" si="76"/>
        <v>160</v>
      </c>
      <c r="AC79">
        <f>ROUND((ES79),2)</f>
        <v>160</v>
      </c>
      <c r="AD79">
        <f t="shared" si="61"/>
        <v>0</v>
      </c>
      <c r="AE79">
        <f t="shared" si="99"/>
        <v>0</v>
      </c>
      <c r="AF79">
        <f t="shared" si="100"/>
        <v>0</v>
      </c>
      <c r="AG79">
        <f t="shared" si="77"/>
        <v>0</v>
      </c>
      <c r="AH79">
        <f t="shared" si="78"/>
        <v>0</v>
      </c>
      <c r="AI79">
        <f t="shared" si="79"/>
        <v>0</v>
      </c>
      <c r="AJ79">
        <f t="shared" si="80"/>
        <v>0</v>
      </c>
      <c r="AK79">
        <v>160</v>
      </c>
      <c r="AL79">
        <v>160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1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3</v>
      </c>
      <c r="BM79">
        <v>1100</v>
      </c>
      <c r="BN79">
        <v>0</v>
      </c>
      <c r="BO79" t="s">
        <v>3</v>
      </c>
      <c r="BP79">
        <v>0</v>
      </c>
      <c r="BQ79">
        <v>8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0</v>
      </c>
      <c r="CA79">
        <v>0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81"/>
        <v>0</v>
      </c>
      <c r="CQ79">
        <f t="shared" si="82"/>
        <v>160</v>
      </c>
      <c r="CR79">
        <f t="shared" si="83"/>
        <v>0</v>
      </c>
      <c r="CS79">
        <f t="shared" si="84"/>
        <v>0</v>
      </c>
      <c r="CT79">
        <f t="shared" si="85"/>
        <v>0</v>
      </c>
      <c r="CU79">
        <f t="shared" si="86"/>
        <v>0</v>
      </c>
      <c r="CV79">
        <f t="shared" si="87"/>
        <v>0</v>
      </c>
      <c r="CW79">
        <f t="shared" si="88"/>
        <v>0</v>
      </c>
      <c r="CX79">
        <f t="shared" si="89"/>
        <v>0</v>
      </c>
      <c r="CY79">
        <f t="shared" si="62"/>
        <v>0</v>
      </c>
      <c r="CZ79">
        <f t="shared" si="63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1003</v>
      </c>
      <c r="DV79" t="s">
        <v>80</v>
      </c>
      <c r="DW79" t="s">
        <v>80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68514636</v>
      </c>
      <c r="EF79">
        <v>8</v>
      </c>
      <c r="EG79" t="s">
        <v>43</v>
      </c>
      <c r="EH79">
        <v>0</v>
      </c>
      <c r="EI79" t="s">
        <v>3</v>
      </c>
      <c r="EJ79">
        <v>1</v>
      </c>
      <c r="EK79">
        <v>1100</v>
      </c>
      <c r="EL79" t="s">
        <v>44</v>
      </c>
      <c r="EM79" t="s">
        <v>45</v>
      </c>
      <c r="EO79" t="s">
        <v>3</v>
      </c>
      <c r="EQ79">
        <v>0</v>
      </c>
      <c r="ER79">
        <v>160</v>
      </c>
      <c r="ES79">
        <v>160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5</v>
      </c>
      <c r="FC79">
        <v>0</v>
      </c>
      <c r="FD79">
        <v>18</v>
      </c>
      <c r="FF79">
        <v>160</v>
      </c>
      <c r="FQ79">
        <v>0</v>
      </c>
      <c r="FR79">
        <f t="shared" si="90"/>
        <v>0</v>
      </c>
      <c r="FS79">
        <v>0</v>
      </c>
      <c r="FX79">
        <v>0</v>
      </c>
      <c r="FY79">
        <v>0</v>
      </c>
      <c r="GA79" t="s">
        <v>3</v>
      </c>
      <c r="GD79">
        <v>1</v>
      </c>
      <c r="GF79">
        <v>-1708502117</v>
      </c>
      <c r="GG79">
        <v>2</v>
      </c>
      <c r="GH79">
        <v>3</v>
      </c>
      <c r="GI79">
        <v>-2</v>
      </c>
      <c r="GJ79">
        <v>0</v>
      </c>
      <c r="GK79">
        <v>0</v>
      </c>
      <c r="GL79">
        <f t="shared" si="91"/>
        <v>0</v>
      </c>
      <c r="GM79">
        <f t="shared" si="92"/>
        <v>0</v>
      </c>
      <c r="GN79">
        <f t="shared" si="93"/>
        <v>0</v>
      </c>
      <c r="GO79">
        <f t="shared" si="94"/>
        <v>0</v>
      </c>
      <c r="GP79">
        <f t="shared" si="95"/>
        <v>0</v>
      </c>
      <c r="GR79">
        <v>1</v>
      </c>
      <c r="GS79">
        <v>1</v>
      </c>
      <c r="GT79">
        <v>0</v>
      </c>
      <c r="GU79" t="s">
        <v>3</v>
      </c>
      <c r="GV79">
        <f t="shared" si="96"/>
        <v>0</v>
      </c>
      <c r="GW79">
        <v>1</v>
      </c>
      <c r="GX79">
        <f t="shared" si="97"/>
        <v>0</v>
      </c>
      <c r="HA79">
        <v>0</v>
      </c>
      <c r="HB79">
        <v>0</v>
      </c>
      <c r="HC79">
        <f t="shared" si="98"/>
        <v>0</v>
      </c>
      <c r="HE79" t="s">
        <v>3</v>
      </c>
      <c r="HF79" t="s">
        <v>3</v>
      </c>
      <c r="HM79" t="s">
        <v>3</v>
      </c>
      <c r="HN79" t="s">
        <v>3</v>
      </c>
      <c r="HO79" t="s">
        <v>3</v>
      </c>
      <c r="HP79" t="s">
        <v>3</v>
      </c>
      <c r="HQ79" t="s">
        <v>3</v>
      </c>
      <c r="IK79">
        <v>0</v>
      </c>
    </row>
    <row r="80" spans="1:245" x14ac:dyDescent="0.2">
      <c r="A80">
        <v>17</v>
      </c>
      <c r="B80">
        <v>1</v>
      </c>
      <c r="C80">
        <f>ROW(SmtRes!A140)</f>
        <v>140</v>
      </c>
      <c r="D80">
        <f>ROW(EtalonRes!A140)</f>
        <v>140</v>
      </c>
      <c r="E80" t="s">
        <v>158</v>
      </c>
      <c r="F80" t="s">
        <v>84</v>
      </c>
      <c r="G80" t="s">
        <v>85</v>
      </c>
      <c r="H80" t="s">
        <v>76</v>
      </c>
      <c r="I80">
        <v>0</v>
      </c>
      <c r="J80">
        <v>0</v>
      </c>
      <c r="K80">
        <v>0</v>
      </c>
      <c r="O80">
        <f t="shared" si="65"/>
        <v>0</v>
      </c>
      <c r="P80">
        <f t="shared" si="66"/>
        <v>0</v>
      </c>
      <c r="Q80">
        <f t="shared" si="67"/>
        <v>0</v>
      </c>
      <c r="R80">
        <f t="shared" si="68"/>
        <v>0</v>
      </c>
      <c r="S80">
        <f t="shared" si="69"/>
        <v>0</v>
      </c>
      <c r="T80">
        <f t="shared" si="70"/>
        <v>0</v>
      </c>
      <c r="U80">
        <f t="shared" si="71"/>
        <v>0</v>
      </c>
      <c r="V80">
        <f t="shared" si="72"/>
        <v>0</v>
      </c>
      <c r="W80">
        <f t="shared" si="73"/>
        <v>0</v>
      </c>
      <c r="X80">
        <f t="shared" si="74"/>
        <v>0</v>
      </c>
      <c r="Y80">
        <f t="shared" si="75"/>
        <v>0</v>
      </c>
      <c r="AA80">
        <v>78076343</v>
      </c>
      <c r="AB80">
        <f t="shared" si="76"/>
        <v>170.98</v>
      </c>
      <c r="AC80">
        <f>ROUND(((ES80*0)),2)</f>
        <v>0</v>
      </c>
      <c r="AD80">
        <f t="shared" si="61"/>
        <v>26.16</v>
      </c>
      <c r="AE80">
        <f t="shared" si="99"/>
        <v>0.12</v>
      </c>
      <c r="AF80">
        <f t="shared" si="100"/>
        <v>144.82</v>
      </c>
      <c r="AG80">
        <f t="shared" si="77"/>
        <v>0</v>
      </c>
      <c r="AH80">
        <f t="shared" si="78"/>
        <v>16.29</v>
      </c>
      <c r="AI80">
        <f t="shared" si="79"/>
        <v>0.01</v>
      </c>
      <c r="AJ80">
        <f t="shared" si="80"/>
        <v>0</v>
      </c>
      <c r="AK80">
        <v>222.31</v>
      </c>
      <c r="AL80">
        <v>51.33</v>
      </c>
      <c r="AM80">
        <v>26.16</v>
      </c>
      <c r="AN80">
        <v>0.12</v>
      </c>
      <c r="AO80">
        <v>144.82</v>
      </c>
      <c r="AP80">
        <v>0</v>
      </c>
      <c r="AQ80">
        <v>16.29</v>
      </c>
      <c r="AR80">
        <v>0.01</v>
      </c>
      <c r="AS80">
        <v>0</v>
      </c>
      <c r="AT80">
        <v>95</v>
      </c>
      <c r="AU80">
        <v>65</v>
      </c>
      <c r="AV80">
        <v>1</v>
      </c>
      <c r="AW80">
        <v>1</v>
      </c>
      <c r="AZ80">
        <v>1</v>
      </c>
      <c r="BA80">
        <v>37.31</v>
      </c>
      <c r="BB80">
        <v>8.64</v>
      </c>
      <c r="BC80">
        <v>7.46</v>
      </c>
      <c r="BD80" t="s">
        <v>3</v>
      </c>
      <c r="BE80" t="s">
        <v>3</v>
      </c>
      <c r="BF80" t="s">
        <v>3</v>
      </c>
      <c r="BG80" t="s">
        <v>3</v>
      </c>
      <c r="BH80">
        <v>0</v>
      </c>
      <c r="BI80">
        <v>2</v>
      </c>
      <c r="BJ80" t="s">
        <v>86</v>
      </c>
      <c r="BM80">
        <v>108001</v>
      </c>
      <c r="BN80">
        <v>0</v>
      </c>
      <c r="BO80" t="s">
        <v>84</v>
      </c>
      <c r="BP80">
        <v>1</v>
      </c>
      <c r="BQ80">
        <v>3</v>
      </c>
      <c r="BR80">
        <v>0</v>
      </c>
      <c r="BS80">
        <v>37.31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95</v>
      </c>
      <c r="CA80">
        <v>65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81"/>
        <v>0</v>
      </c>
      <c r="CQ80">
        <f t="shared" si="82"/>
        <v>0</v>
      </c>
      <c r="CR80">
        <f t="shared" si="83"/>
        <v>226.0224</v>
      </c>
      <c r="CS80">
        <f t="shared" si="84"/>
        <v>4.4771999999999998</v>
      </c>
      <c r="CT80">
        <f t="shared" si="85"/>
        <v>5403.2341999999999</v>
      </c>
      <c r="CU80">
        <f t="shared" si="86"/>
        <v>0</v>
      </c>
      <c r="CV80">
        <f t="shared" si="87"/>
        <v>16.29</v>
      </c>
      <c r="CW80">
        <f t="shared" si="88"/>
        <v>0.01</v>
      </c>
      <c r="CX80">
        <f t="shared" si="89"/>
        <v>0</v>
      </c>
      <c r="CY80">
        <f t="shared" si="62"/>
        <v>0</v>
      </c>
      <c r="CZ80">
        <f t="shared" si="63"/>
        <v>0</v>
      </c>
      <c r="DC80" t="s">
        <v>3</v>
      </c>
      <c r="DD80" t="s">
        <v>36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1003</v>
      </c>
      <c r="DV80" t="s">
        <v>76</v>
      </c>
      <c r="DW80" t="s">
        <v>76</v>
      </c>
      <c r="DX80">
        <v>100</v>
      </c>
      <c r="DZ80" t="s">
        <v>3</v>
      </c>
      <c r="EA80" t="s">
        <v>3</v>
      </c>
      <c r="EB80" t="s">
        <v>3</v>
      </c>
      <c r="EC80" t="s">
        <v>3</v>
      </c>
      <c r="EE80">
        <v>68514339</v>
      </c>
      <c r="EF80">
        <v>3</v>
      </c>
      <c r="EG80" t="s">
        <v>37</v>
      </c>
      <c r="EH80">
        <v>0</v>
      </c>
      <c r="EI80" t="s">
        <v>3</v>
      </c>
      <c r="EJ80">
        <v>2</v>
      </c>
      <c r="EK80">
        <v>108001</v>
      </c>
      <c r="EL80" t="s">
        <v>64</v>
      </c>
      <c r="EM80" t="s">
        <v>65</v>
      </c>
      <c r="EO80" t="s">
        <v>3</v>
      </c>
      <c r="EQ80">
        <v>0</v>
      </c>
      <c r="ER80">
        <v>222.31</v>
      </c>
      <c r="ES80">
        <v>51.33</v>
      </c>
      <c r="ET80">
        <v>26.16</v>
      </c>
      <c r="EU80">
        <v>0.12</v>
      </c>
      <c r="EV80">
        <v>144.82</v>
      </c>
      <c r="EW80">
        <v>16.29</v>
      </c>
      <c r="EX80">
        <v>0.01</v>
      </c>
      <c r="EY80">
        <v>0</v>
      </c>
      <c r="FQ80">
        <v>0</v>
      </c>
      <c r="FR80">
        <f t="shared" si="90"/>
        <v>0</v>
      </c>
      <c r="FS80">
        <v>0</v>
      </c>
      <c r="FX80">
        <v>95</v>
      </c>
      <c r="FY80">
        <v>65</v>
      </c>
      <c r="GA80" t="s">
        <v>3</v>
      </c>
      <c r="GD80">
        <v>1</v>
      </c>
      <c r="GF80">
        <v>-79098465</v>
      </c>
      <c r="GG80">
        <v>2</v>
      </c>
      <c r="GH80">
        <v>1</v>
      </c>
      <c r="GI80">
        <v>2</v>
      </c>
      <c r="GJ80">
        <v>0</v>
      </c>
      <c r="GK80">
        <v>0</v>
      </c>
      <c r="GL80">
        <f t="shared" si="91"/>
        <v>0</v>
      </c>
      <c r="GM80">
        <f t="shared" si="92"/>
        <v>0</v>
      </c>
      <c r="GN80">
        <f t="shared" si="93"/>
        <v>0</v>
      </c>
      <c r="GO80">
        <f t="shared" si="94"/>
        <v>0</v>
      </c>
      <c r="GP80">
        <f t="shared" si="95"/>
        <v>0</v>
      </c>
      <c r="GR80">
        <v>0</v>
      </c>
      <c r="GS80">
        <v>3</v>
      </c>
      <c r="GT80">
        <v>0</v>
      </c>
      <c r="GU80" t="s">
        <v>3</v>
      </c>
      <c r="GV80">
        <f t="shared" si="96"/>
        <v>0</v>
      </c>
      <c r="GW80">
        <v>1</v>
      </c>
      <c r="GX80">
        <f t="shared" si="97"/>
        <v>0</v>
      </c>
      <c r="HA80">
        <v>0</v>
      </c>
      <c r="HB80">
        <v>0</v>
      </c>
      <c r="HC80">
        <f t="shared" si="98"/>
        <v>0</v>
      </c>
      <c r="HE80" t="s">
        <v>3</v>
      </c>
      <c r="HF80" t="s">
        <v>3</v>
      </c>
      <c r="HM80" t="s">
        <v>3</v>
      </c>
      <c r="HN80" t="s">
        <v>3</v>
      </c>
      <c r="HO80" t="s">
        <v>3</v>
      </c>
      <c r="HP80" t="s">
        <v>3</v>
      </c>
      <c r="HQ80" t="s">
        <v>3</v>
      </c>
      <c r="IK80">
        <v>0</v>
      </c>
    </row>
    <row r="81" spans="1:245" x14ac:dyDescent="0.2">
      <c r="A81">
        <v>17</v>
      </c>
      <c r="B81">
        <v>1</v>
      </c>
      <c r="E81" t="s">
        <v>159</v>
      </c>
      <c r="F81" t="s">
        <v>3</v>
      </c>
      <c r="G81" t="s">
        <v>88</v>
      </c>
      <c r="H81" t="s">
        <v>80</v>
      </c>
      <c r="I81">
        <v>0</v>
      </c>
      <c r="J81">
        <v>0</v>
      </c>
      <c r="K81">
        <v>0</v>
      </c>
      <c r="O81">
        <f t="shared" si="65"/>
        <v>0</v>
      </c>
      <c r="P81">
        <f t="shared" si="66"/>
        <v>0</v>
      </c>
      <c r="Q81">
        <f t="shared" si="67"/>
        <v>0</v>
      </c>
      <c r="R81">
        <f t="shared" si="68"/>
        <v>0</v>
      </c>
      <c r="S81">
        <f t="shared" si="69"/>
        <v>0</v>
      </c>
      <c r="T81">
        <f t="shared" si="70"/>
        <v>0</v>
      </c>
      <c r="U81">
        <f t="shared" si="71"/>
        <v>0</v>
      </c>
      <c r="V81">
        <f t="shared" si="72"/>
        <v>0</v>
      </c>
      <c r="W81">
        <f t="shared" si="73"/>
        <v>0</v>
      </c>
      <c r="X81">
        <f t="shared" si="74"/>
        <v>0</v>
      </c>
      <c r="Y81">
        <f t="shared" si="75"/>
        <v>0</v>
      </c>
      <c r="AA81">
        <v>78076343</v>
      </c>
      <c r="AB81">
        <f t="shared" si="76"/>
        <v>84</v>
      </c>
      <c r="AC81">
        <f>ROUND((ES81),2)</f>
        <v>84</v>
      </c>
      <c r="AD81">
        <f t="shared" si="61"/>
        <v>0</v>
      </c>
      <c r="AE81">
        <f t="shared" si="99"/>
        <v>0</v>
      </c>
      <c r="AF81">
        <f t="shared" si="100"/>
        <v>0</v>
      </c>
      <c r="AG81">
        <f t="shared" si="77"/>
        <v>0</v>
      </c>
      <c r="AH81">
        <f t="shared" si="78"/>
        <v>0</v>
      </c>
      <c r="AI81">
        <f t="shared" si="79"/>
        <v>0</v>
      </c>
      <c r="AJ81">
        <f t="shared" si="80"/>
        <v>0</v>
      </c>
      <c r="AK81">
        <v>84</v>
      </c>
      <c r="AL81">
        <v>84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1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3</v>
      </c>
      <c r="BM81">
        <v>1100</v>
      </c>
      <c r="BN81">
        <v>0</v>
      </c>
      <c r="BO81" t="s">
        <v>3</v>
      </c>
      <c r="BP81">
        <v>0</v>
      </c>
      <c r="BQ81">
        <v>8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0</v>
      </c>
      <c r="CA81">
        <v>0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81"/>
        <v>0</v>
      </c>
      <c r="CQ81">
        <f t="shared" si="82"/>
        <v>84</v>
      </c>
      <c r="CR81">
        <f t="shared" si="83"/>
        <v>0</v>
      </c>
      <c r="CS81">
        <f t="shared" si="84"/>
        <v>0</v>
      </c>
      <c r="CT81">
        <f t="shared" si="85"/>
        <v>0</v>
      </c>
      <c r="CU81">
        <f t="shared" si="86"/>
        <v>0</v>
      </c>
      <c r="CV81">
        <f t="shared" si="87"/>
        <v>0</v>
      </c>
      <c r="CW81">
        <f t="shared" si="88"/>
        <v>0</v>
      </c>
      <c r="CX81">
        <f t="shared" si="89"/>
        <v>0</v>
      </c>
      <c r="CY81">
        <f t="shared" si="62"/>
        <v>0</v>
      </c>
      <c r="CZ81">
        <f t="shared" si="63"/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1003</v>
      </c>
      <c r="DV81" t="s">
        <v>80</v>
      </c>
      <c r="DW81" t="s">
        <v>80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68514636</v>
      </c>
      <c r="EF81">
        <v>8</v>
      </c>
      <c r="EG81" t="s">
        <v>43</v>
      </c>
      <c r="EH81">
        <v>0</v>
      </c>
      <c r="EI81" t="s">
        <v>3</v>
      </c>
      <c r="EJ81">
        <v>1</v>
      </c>
      <c r="EK81">
        <v>1100</v>
      </c>
      <c r="EL81" t="s">
        <v>44</v>
      </c>
      <c r="EM81" t="s">
        <v>45</v>
      </c>
      <c r="EO81" t="s">
        <v>3</v>
      </c>
      <c r="EQ81">
        <v>0</v>
      </c>
      <c r="ER81">
        <v>84</v>
      </c>
      <c r="ES81">
        <v>84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5</v>
      </c>
      <c r="FC81">
        <v>0</v>
      </c>
      <c r="FD81">
        <v>18</v>
      </c>
      <c r="FF81">
        <v>84</v>
      </c>
      <c r="FQ81">
        <v>0</v>
      </c>
      <c r="FR81">
        <f t="shared" si="90"/>
        <v>0</v>
      </c>
      <c r="FS81">
        <v>0</v>
      </c>
      <c r="FX81">
        <v>0</v>
      </c>
      <c r="FY81">
        <v>0</v>
      </c>
      <c r="GA81" t="s">
        <v>3</v>
      </c>
      <c r="GD81">
        <v>1</v>
      </c>
      <c r="GF81">
        <v>231076470</v>
      </c>
      <c r="GG81">
        <v>2</v>
      </c>
      <c r="GH81">
        <v>3</v>
      </c>
      <c r="GI81">
        <v>-2</v>
      </c>
      <c r="GJ81">
        <v>0</v>
      </c>
      <c r="GK81">
        <v>0</v>
      </c>
      <c r="GL81">
        <f t="shared" si="91"/>
        <v>0</v>
      </c>
      <c r="GM81">
        <f t="shared" si="92"/>
        <v>0</v>
      </c>
      <c r="GN81">
        <f t="shared" si="93"/>
        <v>0</v>
      </c>
      <c r="GO81">
        <f t="shared" si="94"/>
        <v>0</v>
      </c>
      <c r="GP81">
        <f t="shared" si="95"/>
        <v>0</v>
      </c>
      <c r="GR81">
        <v>1</v>
      </c>
      <c r="GS81">
        <v>1</v>
      </c>
      <c r="GT81">
        <v>0</v>
      </c>
      <c r="GU81" t="s">
        <v>3</v>
      </c>
      <c r="GV81">
        <f t="shared" si="96"/>
        <v>0</v>
      </c>
      <c r="GW81">
        <v>1</v>
      </c>
      <c r="GX81">
        <f t="shared" si="97"/>
        <v>0</v>
      </c>
      <c r="HA81">
        <v>0</v>
      </c>
      <c r="HB81">
        <v>0</v>
      </c>
      <c r="HC81">
        <f t="shared" si="98"/>
        <v>0</v>
      </c>
      <c r="HE81" t="s">
        <v>3</v>
      </c>
      <c r="HF81" t="s">
        <v>3</v>
      </c>
      <c r="HM81" t="s">
        <v>3</v>
      </c>
      <c r="HN81" t="s">
        <v>3</v>
      </c>
      <c r="HO81" t="s">
        <v>3</v>
      </c>
      <c r="HP81" t="s">
        <v>3</v>
      </c>
      <c r="HQ81" t="s">
        <v>3</v>
      </c>
      <c r="IK81">
        <v>0</v>
      </c>
    </row>
    <row r="82" spans="1:245" x14ac:dyDescent="0.2">
      <c r="A82">
        <v>17</v>
      </c>
      <c r="B82">
        <v>1</v>
      </c>
      <c r="C82">
        <f>ROW(SmtRes!A149)</f>
        <v>149</v>
      </c>
      <c r="D82">
        <f>ROW(EtalonRes!A149)</f>
        <v>149</v>
      </c>
      <c r="E82" t="s">
        <v>160</v>
      </c>
      <c r="F82" t="s">
        <v>90</v>
      </c>
      <c r="G82" t="s">
        <v>91</v>
      </c>
      <c r="H82" t="s">
        <v>76</v>
      </c>
      <c r="I82">
        <v>0</v>
      </c>
      <c r="J82">
        <v>0</v>
      </c>
      <c r="K82">
        <v>0</v>
      </c>
      <c r="O82">
        <f t="shared" si="65"/>
        <v>0</v>
      </c>
      <c r="P82">
        <f t="shared" si="66"/>
        <v>0</v>
      </c>
      <c r="Q82">
        <f t="shared" si="67"/>
        <v>0</v>
      </c>
      <c r="R82">
        <f t="shared" si="68"/>
        <v>0</v>
      </c>
      <c r="S82">
        <f t="shared" si="69"/>
        <v>0</v>
      </c>
      <c r="T82">
        <f t="shared" si="70"/>
        <v>0</v>
      </c>
      <c r="U82">
        <f t="shared" si="71"/>
        <v>0</v>
      </c>
      <c r="V82">
        <f t="shared" si="72"/>
        <v>0</v>
      </c>
      <c r="W82">
        <f t="shared" si="73"/>
        <v>0</v>
      </c>
      <c r="X82">
        <f t="shared" si="74"/>
        <v>0</v>
      </c>
      <c r="Y82">
        <f t="shared" si="75"/>
        <v>0</v>
      </c>
      <c r="AA82">
        <v>78076343</v>
      </c>
      <c r="AB82">
        <f t="shared" si="76"/>
        <v>213.18</v>
      </c>
      <c r="AC82">
        <f>ROUND(((ES82*0)),2)</f>
        <v>0</v>
      </c>
      <c r="AD82">
        <f t="shared" si="61"/>
        <v>45.82</v>
      </c>
      <c r="AE82">
        <f t="shared" si="99"/>
        <v>1.0900000000000001</v>
      </c>
      <c r="AF82">
        <f t="shared" si="100"/>
        <v>167.36</v>
      </c>
      <c r="AG82">
        <f t="shared" si="77"/>
        <v>0</v>
      </c>
      <c r="AH82">
        <f t="shared" si="78"/>
        <v>19.04</v>
      </c>
      <c r="AI82">
        <f t="shared" si="79"/>
        <v>0.09</v>
      </c>
      <c r="AJ82">
        <f t="shared" si="80"/>
        <v>0</v>
      </c>
      <c r="AK82">
        <v>233.91</v>
      </c>
      <c r="AL82">
        <v>20.73</v>
      </c>
      <c r="AM82">
        <v>45.82</v>
      </c>
      <c r="AN82">
        <v>1.0900000000000001</v>
      </c>
      <c r="AO82">
        <v>167.36</v>
      </c>
      <c r="AP82">
        <v>0</v>
      </c>
      <c r="AQ82">
        <v>19.04</v>
      </c>
      <c r="AR82">
        <v>0.09</v>
      </c>
      <c r="AS82">
        <v>0</v>
      </c>
      <c r="AT82">
        <v>95</v>
      </c>
      <c r="AU82">
        <v>65</v>
      </c>
      <c r="AV82">
        <v>1</v>
      </c>
      <c r="AW82">
        <v>1</v>
      </c>
      <c r="AZ82">
        <v>1</v>
      </c>
      <c r="BA82">
        <v>37.31</v>
      </c>
      <c r="BB82">
        <v>9.56</v>
      </c>
      <c r="BC82">
        <v>13.82</v>
      </c>
      <c r="BD82" t="s">
        <v>3</v>
      </c>
      <c r="BE82" t="s">
        <v>3</v>
      </c>
      <c r="BF82" t="s">
        <v>3</v>
      </c>
      <c r="BG82" t="s">
        <v>3</v>
      </c>
      <c r="BH82">
        <v>0</v>
      </c>
      <c r="BI82">
        <v>2</v>
      </c>
      <c r="BJ82" t="s">
        <v>92</v>
      </c>
      <c r="BM82">
        <v>108001</v>
      </c>
      <c r="BN82">
        <v>0</v>
      </c>
      <c r="BO82" t="s">
        <v>90</v>
      </c>
      <c r="BP82">
        <v>1</v>
      </c>
      <c r="BQ82">
        <v>3</v>
      </c>
      <c r="BR82">
        <v>0</v>
      </c>
      <c r="BS82">
        <v>37.31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95</v>
      </c>
      <c r="CA82">
        <v>65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81"/>
        <v>0</v>
      </c>
      <c r="CQ82">
        <f t="shared" si="82"/>
        <v>0</v>
      </c>
      <c r="CR82">
        <f t="shared" si="83"/>
        <v>438.03920000000005</v>
      </c>
      <c r="CS82">
        <f t="shared" si="84"/>
        <v>40.667900000000003</v>
      </c>
      <c r="CT82">
        <f t="shared" si="85"/>
        <v>6244.2016000000012</v>
      </c>
      <c r="CU82">
        <f t="shared" si="86"/>
        <v>0</v>
      </c>
      <c r="CV82">
        <f t="shared" si="87"/>
        <v>19.04</v>
      </c>
      <c r="CW82">
        <f t="shared" si="88"/>
        <v>0.09</v>
      </c>
      <c r="CX82">
        <f t="shared" si="89"/>
        <v>0</v>
      </c>
      <c r="CY82">
        <f t="shared" si="62"/>
        <v>0</v>
      </c>
      <c r="CZ82">
        <f t="shared" si="63"/>
        <v>0</v>
      </c>
      <c r="DC82" t="s">
        <v>3</v>
      </c>
      <c r="DD82" t="s">
        <v>36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1003</v>
      </c>
      <c r="DV82" t="s">
        <v>76</v>
      </c>
      <c r="DW82" t="s">
        <v>76</v>
      </c>
      <c r="DX82">
        <v>100</v>
      </c>
      <c r="DZ82" t="s">
        <v>3</v>
      </c>
      <c r="EA82" t="s">
        <v>3</v>
      </c>
      <c r="EB82" t="s">
        <v>3</v>
      </c>
      <c r="EC82" t="s">
        <v>3</v>
      </c>
      <c r="EE82">
        <v>68514339</v>
      </c>
      <c r="EF82">
        <v>3</v>
      </c>
      <c r="EG82" t="s">
        <v>37</v>
      </c>
      <c r="EH82">
        <v>0</v>
      </c>
      <c r="EI82" t="s">
        <v>3</v>
      </c>
      <c r="EJ82">
        <v>2</v>
      </c>
      <c r="EK82">
        <v>108001</v>
      </c>
      <c r="EL82" t="s">
        <v>64</v>
      </c>
      <c r="EM82" t="s">
        <v>65</v>
      </c>
      <c r="EO82" t="s">
        <v>3</v>
      </c>
      <c r="EQ82">
        <v>0</v>
      </c>
      <c r="ER82">
        <v>233.91</v>
      </c>
      <c r="ES82">
        <v>20.73</v>
      </c>
      <c r="ET82">
        <v>45.82</v>
      </c>
      <c r="EU82">
        <v>1.0900000000000001</v>
      </c>
      <c r="EV82">
        <v>167.36</v>
      </c>
      <c r="EW82">
        <v>19.04</v>
      </c>
      <c r="EX82">
        <v>0.09</v>
      </c>
      <c r="EY82">
        <v>0</v>
      </c>
      <c r="FQ82">
        <v>0</v>
      </c>
      <c r="FR82">
        <f t="shared" si="90"/>
        <v>0</v>
      </c>
      <c r="FS82">
        <v>0</v>
      </c>
      <c r="FX82">
        <v>95</v>
      </c>
      <c r="FY82">
        <v>65</v>
      </c>
      <c r="GA82" t="s">
        <v>3</v>
      </c>
      <c r="GD82">
        <v>1</v>
      </c>
      <c r="GF82">
        <v>1444856740</v>
      </c>
      <c r="GG82">
        <v>2</v>
      </c>
      <c r="GH82">
        <v>1</v>
      </c>
      <c r="GI82">
        <v>2</v>
      </c>
      <c r="GJ82">
        <v>0</v>
      </c>
      <c r="GK82">
        <v>0</v>
      </c>
      <c r="GL82">
        <f t="shared" si="91"/>
        <v>0</v>
      </c>
      <c r="GM82">
        <f t="shared" si="92"/>
        <v>0</v>
      </c>
      <c r="GN82">
        <f t="shared" si="93"/>
        <v>0</v>
      </c>
      <c r="GO82">
        <f t="shared" si="94"/>
        <v>0</v>
      </c>
      <c r="GP82">
        <f t="shared" si="95"/>
        <v>0</v>
      </c>
      <c r="GR82">
        <v>0</v>
      </c>
      <c r="GS82">
        <v>3</v>
      </c>
      <c r="GT82">
        <v>0</v>
      </c>
      <c r="GU82" t="s">
        <v>3</v>
      </c>
      <c r="GV82">
        <f t="shared" si="96"/>
        <v>0</v>
      </c>
      <c r="GW82">
        <v>1</v>
      </c>
      <c r="GX82">
        <f t="shared" si="97"/>
        <v>0</v>
      </c>
      <c r="HA82">
        <v>0</v>
      </c>
      <c r="HB82">
        <v>0</v>
      </c>
      <c r="HC82">
        <f t="shared" si="98"/>
        <v>0</v>
      </c>
      <c r="HE82" t="s">
        <v>3</v>
      </c>
      <c r="HF82" t="s">
        <v>3</v>
      </c>
      <c r="HM82" t="s">
        <v>3</v>
      </c>
      <c r="HN82" t="s">
        <v>3</v>
      </c>
      <c r="HO82" t="s">
        <v>3</v>
      </c>
      <c r="HP82" t="s">
        <v>3</v>
      </c>
      <c r="HQ82" t="s">
        <v>3</v>
      </c>
      <c r="IK82">
        <v>0</v>
      </c>
    </row>
    <row r="83" spans="1:245" x14ac:dyDescent="0.2">
      <c r="A83">
        <v>17</v>
      </c>
      <c r="B83">
        <v>1</v>
      </c>
      <c r="E83" t="s">
        <v>161</v>
      </c>
      <c r="F83" t="s">
        <v>3</v>
      </c>
      <c r="G83" t="s">
        <v>162</v>
      </c>
      <c r="H83" t="s">
        <v>80</v>
      </c>
      <c r="I83">
        <v>0</v>
      </c>
      <c r="J83">
        <v>0</v>
      </c>
      <c r="K83">
        <v>0</v>
      </c>
      <c r="O83">
        <f t="shared" si="65"/>
        <v>0</v>
      </c>
      <c r="P83">
        <f t="shared" si="66"/>
        <v>0</v>
      </c>
      <c r="Q83">
        <f t="shared" si="67"/>
        <v>0</v>
      </c>
      <c r="R83">
        <f t="shared" si="68"/>
        <v>0</v>
      </c>
      <c r="S83">
        <f t="shared" si="69"/>
        <v>0</v>
      </c>
      <c r="T83">
        <f t="shared" si="70"/>
        <v>0</v>
      </c>
      <c r="U83">
        <f t="shared" si="71"/>
        <v>0</v>
      </c>
      <c r="V83">
        <f t="shared" si="72"/>
        <v>0</v>
      </c>
      <c r="W83">
        <f t="shared" si="73"/>
        <v>0</v>
      </c>
      <c r="X83">
        <f t="shared" si="74"/>
        <v>0</v>
      </c>
      <c r="Y83">
        <f t="shared" si="75"/>
        <v>0</v>
      </c>
      <c r="AA83">
        <v>78076343</v>
      </c>
      <c r="AB83">
        <f t="shared" si="76"/>
        <v>19</v>
      </c>
      <c r="AC83">
        <f>ROUND((ES83),2)</f>
        <v>19</v>
      </c>
      <c r="AD83">
        <f t="shared" si="61"/>
        <v>0</v>
      </c>
      <c r="AE83">
        <f t="shared" si="99"/>
        <v>0</v>
      </c>
      <c r="AF83">
        <f t="shared" si="100"/>
        <v>0</v>
      </c>
      <c r="AG83">
        <f t="shared" si="77"/>
        <v>0</v>
      </c>
      <c r="AH83">
        <f t="shared" si="78"/>
        <v>0</v>
      </c>
      <c r="AI83">
        <f t="shared" si="79"/>
        <v>0</v>
      </c>
      <c r="AJ83">
        <f t="shared" si="80"/>
        <v>0</v>
      </c>
      <c r="AK83">
        <v>19</v>
      </c>
      <c r="AL83">
        <v>19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1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3</v>
      </c>
      <c r="BM83">
        <v>1100</v>
      </c>
      <c r="BN83">
        <v>0</v>
      </c>
      <c r="BO83" t="s">
        <v>3</v>
      </c>
      <c r="BP83">
        <v>0</v>
      </c>
      <c r="BQ83">
        <v>8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0</v>
      </c>
      <c r="CA83">
        <v>0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81"/>
        <v>0</v>
      </c>
      <c r="CQ83">
        <f t="shared" si="82"/>
        <v>19</v>
      </c>
      <c r="CR83">
        <f t="shared" si="83"/>
        <v>0</v>
      </c>
      <c r="CS83">
        <f t="shared" si="84"/>
        <v>0</v>
      </c>
      <c r="CT83">
        <f t="shared" si="85"/>
        <v>0</v>
      </c>
      <c r="CU83">
        <f t="shared" si="86"/>
        <v>0</v>
      </c>
      <c r="CV83">
        <f t="shared" si="87"/>
        <v>0</v>
      </c>
      <c r="CW83">
        <f t="shared" si="88"/>
        <v>0</v>
      </c>
      <c r="CX83">
        <f t="shared" si="89"/>
        <v>0</v>
      </c>
      <c r="CY83">
        <f t="shared" si="62"/>
        <v>0</v>
      </c>
      <c r="CZ83">
        <f t="shared" si="63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1003</v>
      </c>
      <c r="DV83" t="s">
        <v>80</v>
      </c>
      <c r="DW83" t="s">
        <v>80</v>
      </c>
      <c r="DX83">
        <v>1</v>
      </c>
      <c r="DZ83" t="s">
        <v>3</v>
      </c>
      <c r="EA83" t="s">
        <v>3</v>
      </c>
      <c r="EB83" t="s">
        <v>3</v>
      </c>
      <c r="EC83" t="s">
        <v>3</v>
      </c>
      <c r="EE83">
        <v>68514636</v>
      </c>
      <c r="EF83">
        <v>8</v>
      </c>
      <c r="EG83" t="s">
        <v>43</v>
      </c>
      <c r="EH83">
        <v>0</v>
      </c>
      <c r="EI83" t="s">
        <v>3</v>
      </c>
      <c r="EJ83">
        <v>1</v>
      </c>
      <c r="EK83">
        <v>1100</v>
      </c>
      <c r="EL83" t="s">
        <v>44</v>
      </c>
      <c r="EM83" t="s">
        <v>45</v>
      </c>
      <c r="EO83" t="s">
        <v>3</v>
      </c>
      <c r="EQ83">
        <v>0</v>
      </c>
      <c r="ER83">
        <v>19</v>
      </c>
      <c r="ES83">
        <v>19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5</v>
      </c>
      <c r="FC83">
        <v>0</v>
      </c>
      <c r="FD83">
        <v>18</v>
      </c>
      <c r="FF83">
        <v>19</v>
      </c>
      <c r="FQ83">
        <v>0</v>
      </c>
      <c r="FR83">
        <f t="shared" si="90"/>
        <v>0</v>
      </c>
      <c r="FS83">
        <v>0</v>
      </c>
      <c r="FX83">
        <v>0</v>
      </c>
      <c r="FY83">
        <v>0</v>
      </c>
      <c r="GA83" t="s">
        <v>3</v>
      </c>
      <c r="GD83">
        <v>1</v>
      </c>
      <c r="GF83">
        <v>2062043492</v>
      </c>
      <c r="GG83">
        <v>2</v>
      </c>
      <c r="GH83">
        <v>3</v>
      </c>
      <c r="GI83">
        <v>-2</v>
      </c>
      <c r="GJ83">
        <v>0</v>
      </c>
      <c r="GK83">
        <v>0</v>
      </c>
      <c r="GL83">
        <f t="shared" si="91"/>
        <v>0</v>
      </c>
      <c r="GM83">
        <f t="shared" si="92"/>
        <v>0</v>
      </c>
      <c r="GN83">
        <f t="shared" si="93"/>
        <v>0</v>
      </c>
      <c r="GO83">
        <f t="shared" si="94"/>
        <v>0</v>
      </c>
      <c r="GP83">
        <f t="shared" si="95"/>
        <v>0</v>
      </c>
      <c r="GR83">
        <v>1</v>
      </c>
      <c r="GS83">
        <v>1</v>
      </c>
      <c r="GT83">
        <v>0</v>
      </c>
      <c r="GU83" t="s">
        <v>3</v>
      </c>
      <c r="GV83">
        <f t="shared" si="96"/>
        <v>0</v>
      </c>
      <c r="GW83">
        <v>1</v>
      </c>
      <c r="GX83">
        <f t="shared" si="97"/>
        <v>0</v>
      </c>
      <c r="HA83">
        <v>0</v>
      </c>
      <c r="HB83">
        <v>0</v>
      </c>
      <c r="HC83">
        <f t="shared" si="98"/>
        <v>0</v>
      </c>
      <c r="HE83" t="s">
        <v>3</v>
      </c>
      <c r="HF83" t="s">
        <v>3</v>
      </c>
      <c r="HM83" t="s">
        <v>3</v>
      </c>
      <c r="HN83" t="s">
        <v>3</v>
      </c>
      <c r="HO83" t="s">
        <v>3</v>
      </c>
      <c r="HP83" t="s">
        <v>3</v>
      </c>
      <c r="HQ83" t="s">
        <v>3</v>
      </c>
      <c r="IK83">
        <v>0</v>
      </c>
    </row>
    <row r="84" spans="1:245" x14ac:dyDescent="0.2">
      <c r="A84">
        <v>17</v>
      </c>
      <c r="B84">
        <v>1</v>
      </c>
      <c r="E84" t="s">
        <v>163</v>
      </c>
      <c r="F84" t="s">
        <v>3</v>
      </c>
      <c r="G84" t="s">
        <v>164</v>
      </c>
      <c r="H84" t="s">
        <v>42</v>
      </c>
      <c r="I84">
        <v>0</v>
      </c>
      <c r="J84">
        <v>0</v>
      </c>
      <c r="K84">
        <v>0</v>
      </c>
      <c r="O84">
        <f t="shared" si="65"/>
        <v>0</v>
      </c>
      <c r="P84">
        <f t="shared" si="66"/>
        <v>0</v>
      </c>
      <c r="Q84">
        <f t="shared" si="67"/>
        <v>0</v>
      </c>
      <c r="R84">
        <f t="shared" si="68"/>
        <v>0</v>
      </c>
      <c r="S84">
        <f t="shared" si="69"/>
        <v>0</v>
      </c>
      <c r="T84">
        <f t="shared" si="70"/>
        <v>0</v>
      </c>
      <c r="U84">
        <f t="shared" si="71"/>
        <v>0</v>
      </c>
      <c r="V84">
        <f t="shared" si="72"/>
        <v>0</v>
      </c>
      <c r="W84">
        <f t="shared" si="73"/>
        <v>0</v>
      </c>
      <c r="X84">
        <f t="shared" si="74"/>
        <v>0</v>
      </c>
      <c r="Y84">
        <f t="shared" si="75"/>
        <v>0</v>
      </c>
      <c r="AA84">
        <v>78076343</v>
      </c>
      <c r="AB84">
        <f t="shared" si="76"/>
        <v>27.4</v>
      </c>
      <c r="AC84">
        <f>ROUND((ES84),2)</f>
        <v>27.4</v>
      </c>
      <c r="AD84">
        <f t="shared" si="61"/>
        <v>0</v>
      </c>
      <c r="AE84">
        <f t="shared" si="99"/>
        <v>0</v>
      </c>
      <c r="AF84">
        <f t="shared" si="100"/>
        <v>0</v>
      </c>
      <c r="AG84">
        <f t="shared" si="77"/>
        <v>0</v>
      </c>
      <c r="AH84">
        <f t="shared" si="78"/>
        <v>0</v>
      </c>
      <c r="AI84">
        <f t="shared" si="79"/>
        <v>0</v>
      </c>
      <c r="AJ84">
        <f t="shared" si="80"/>
        <v>0</v>
      </c>
      <c r="AK84">
        <v>27.4</v>
      </c>
      <c r="AL84">
        <v>27.4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1</v>
      </c>
      <c r="BD84" t="s">
        <v>3</v>
      </c>
      <c r="BE84" t="s">
        <v>3</v>
      </c>
      <c r="BF84" t="s">
        <v>3</v>
      </c>
      <c r="BG84" t="s">
        <v>3</v>
      </c>
      <c r="BH84">
        <v>3</v>
      </c>
      <c r="BI84">
        <v>1</v>
      </c>
      <c r="BJ84" t="s">
        <v>3</v>
      </c>
      <c r="BM84">
        <v>1100</v>
      </c>
      <c r="BN84">
        <v>0</v>
      </c>
      <c r="BO84" t="s">
        <v>3</v>
      </c>
      <c r="BP84">
        <v>0</v>
      </c>
      <c r="BQ84">
        <v>8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0</v>
      </c>
      <c r="CA84">
        <v>0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81"/>
        <v>0</v>
      </c>
      <c r="CQ84">
        <f t="shared" si="82"/>
        <v>27.4</v>
      </c>
      <c r="CR84">
        <f t="shared" si="83"/>
        <v>0</v>
      </c>
      <c r="CS84">
        <f t="shared" si="84"/>
        <v>0</v>
      </c>
      <c r="CT84">
        <f t="shared" si="85"/>
        <v>0</v>
      </c>
      <c r="CU84">
        <f t="shared" si="86"/>
        <v>0</v>
      </c>
      <c r="CV84">
        <f t="shared" si="87"/>
        <v>0</v>
      </c>
      <c r="CW84">
        <f t="shared" si="88"/>
        <v>0</v>
      </c>
      <c r="CX84">
        <f t="shared" si="89"/>
        <v>0</v>
      </c>
      <c r="CY84">
        <f t="shared" si="62"/>
        <v>0</v>
      </c>
      <c r="CZ84">
        <f t="shared" si="63"/>
        <v>0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1013</v>
      </c>
      <c r="DV84" t="s">
        <v>42</v>
      </c>
      <c r="DW84" t="s">
        <v>42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68514636</v>
      </c>
      <c r="EF84">
        <v>8</v>
      </c>
      <c r="EG84" t="s">
        <v>43</v>
      </c>
      <c r="EH84">
        <v>0</v>
      </c>
      <c r="EI84" t="s">
        <v>3</v>
      </c>
      <c r="EJ84">
        <v>1</v>
      </c>
      <c r="EK84">
        <v>1100</v>
      </c>
      <c r="EL84" t="s">
        <v>44</v>
      </c>
      <c r="EM84" t="s">
        <v>45</v>
      </c>
      <c r="EO84" t="s">
        <v>3</v>
      </c>
      <c r="EQ84">
        <v>0</v>
      </c>
      <c r="ER84">
        <v>27.4</v>
      </c>
      <c r="ES84">
        <v>27.4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5</v>
      </c>
      <c r="FC84">
        <v>0</v>
      </c>
      <c r="FD84">
        <v>18</v>
      </c>
      <c r="FF84">
        <v>27.4</v>
      </c>
      <c r="FQ84">
        <v>0</v>
      </c>
      <c r="FR84">
        <f t="shared" si="90"/>
        <v>0</v>
      </c>
      <c r="FS84">
        <v>0</v>
      </c>
      <c r="FX84">
        <v>0</v>
      </c>
      <c r="FY84">
        <v>0</v>
      </c>
      <c r="GA84" t="s">
        <v>3</v>
      </c>
      <c r="GD84">
        <v>1</v>
      </c>
      <c r="GF84">
        <v>-684276157</v>
      </c>
      <c r="GG84">
        <v>2</v>
      </c>
      <c r="GH84">
        <v>3</v>
      </c>
      <c r="GI84">
        <v>-2</v>
      </c>
      <c r="GJ84">
        <v>0</v>
      </c>
      <c r="GK84">
        <v>0</v>
      </c>
      <c r="GL84">
        <f t="shared" si="91"/>
        <v>0</v>
      </c>
      <c r="GM84">
        <f t="shared" si="92"/>
        <v>0</v>
      </c>
      <c r="GN84">
        <f t="shared" si="93"/>
        <v>0</v>
      </c>
      <c r="GO84">
        <f t="shared" si="94"/>
        <v>0</v>
      </c>
      <c r="GP84">
        <f t="shared" si="95"/>
        <v>0</v>
      </c>
      <c r="GR84">
        <v>1</v>
      </c>
      <c r="GS84">
        <v>1</v>
      </c>
      <c r="GT84">
        <v>0</v>
      </c>
      <c r="GU84" t="s">
        <v>3</v>
      </c>
      <c r="GV84">
        <f t="shared" si="96"/>
        <v>0</v>
      </c>
      <c r="GW84">
        <v>1</v>
      </c>
      <c r="GX84">
        <f t="shared" si="97"/>
        <v>0</v>
      </c>
      <c r="HA84">
        <v>0</v>
      </c>
      <c r="HB84">
        <v>0</v>
      </c>
      <c r="HC84">
        <f t="shared" si="98"/>
        <v>0</v>
      </c>
      <c r="HE84" t="s">
        <v>3</v>
      </c>
      <c r="HF84" t="s">
        <v>3</v>
      </c>
      <c r="HM84" t="s">
        <v>3</v>
      </c>
      <c r="HN84" t="s">
        <v>3</v>
      </c>
      <c r="HO84" t="s">
        <v>3</v>
      </c>
      <c r="HP84" t="s">
        <v>3</v>
      </c>
      <c r="HQ84" t="s">
        <v>3</v>
      </c>
      <c r="IK84">
        <v>0</v>
      </c>
    </row>
    <row r="85" spans="1:245" x14ac:dyDescent="0.2">
      <c r="A85">
        <v>17</v>
      </c>
      <c r="B85">
        <v>1</v>
      </c>
      <c r="E85" t="s">
        <v>165</v>
      </c>
      <c r="F85" t="s">
        <v>3</v>
      </c>
      <c r="G85" t="s">
        <v>166</v>
      </c>
      <c r="H85" t="s">
        <v>42</v>
      </c>
      <c r="I85">
        <v>0</v>
      </c>
      <c r="J85">
        <v>0</v>
      </c>
      <c r="K85">
        <v>0</v>
      </c>
      <c r="O85">
        <f t="shared" si="65"/>
        <v>0</v>
      </c>
      <c r="P85">
        <f t="shared" si="66"/>
        <v>0</v>
      </c>
      <c r="Q85">
        <f t="shared" si="67"/>
        <v>0</v>
      </c>
      <c r="R85">
        <f t="shared" si="68"/>
        <v>0</v>
      </c>
      <c r="S85">
        <f t="shared" si="69"/>
        <v>0</v>
      </c>
      <c r="T85">
        <f t="shared" si="70"/>
        <v>0</v>
      </c>
      <c r="U85">
        <f t="shared" si="71"/>
        <v>0</v>
      </c>
      <c r="V85">
        <f t="shared" si="72"/>
        <v>0</v>
      </c>
      <c r="W85">
        <f t="shared" si="73"/>
        <v>0</v>
      </c>
      <c r="X85">
        <f t="shared" si="74"/>
        <v>0</v>
      </c>
      <c r="Y85">
        <f t="shared" si="75"/>
        <v>0</v>
      </c>
      <c r="AA85">
        <v>78076343</v>
      </c>
      <c r="AB85">
        <f t="shared" si="76"/>
        <v>1.8</v>
      </c>
      <c r="AC85">
        <f>ROUND((ES85),2)</f>
        <v>1.8</v>
      </c>
      <c r="AD85">
        <f t="shared" si="61"/>
        <v>0</v>
      </c>
      <c r="AE85">
        <f t="shared" si="99"/>
        <v>0</v>
      </c>
      <c r="AF85">
        <f t="shared" si="100"/>
        <v>0</v>
      </c>
      <c r="AG85">
        <f t="shared" si="77"/>
        <v>0</v>
      </c>
      <c r="AH85">
        <f t="shared" si="78"/>
        <v>0</v>
      </c>
      <c r="AI85">
        <f t="shared" si="79"/>
        <v>0</v>
      </c>
      <c r="AJ85">
        <f t="shared" si="80"/>
        <v>0</v>
      </c>
      <c r="AK85">
        <v>1.8</v>
      </c>
      <c r="AL85">
        <v>1.8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1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1</v>
      </c>
      <c r="BJ85" t="s">
        <v>3</v>
      </c>
      <c r="BM85">
        <v>1100</v>
      </c>
      <c r="BN85">
        <v>0</v>
      </c>
      <c r="BO85" t="s">
        <v>3</v>
      </c>
      <c r="BP85">
        <v>0</v>
      </c>
      <c r="BQ85">
        <v>8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0</v>
      </c>
      <c r="CA85">
        <v>0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81"/>
        <v>0</v>
      </c>
      <c r="CQ85">
        <f t="shared" si="82"/>
        <v>1.8</v>
      </c>
      <c r="CR85">
        <f t="shared" si="83"/>
        <v>0</v>
      </c>
      <c r="CS85">
        <f t="shared" si="84"/>
        <v>0</v>
      </c>
      <c r="CT85">
        <f t="shared" si="85"/>
        <v>0</v>
      </c>
      <c r="CU85">
        <f t="shared" si="86"/>
        <v>0</v>
      </c>
      <c r="CV85">
        <f t="shared" si="87"/>
        <v>0</v>
      </c>
      <c r="CW85">
        <f t="shared" si="88"/>
        <v>0</v>
      </c>
      <c r="CX85">
        <f t="shared" si="89"/>
        <v>0</v>
      </c>
      <c r="CY85">
        <f t="shared" si="62"/>
        <v>0</v>
      </c>
      <c r="CZ85">
        <f t="shared" si="63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1013</v>
      </c>
      <c r="DV85" t="s">
        <v>42</v>
      </c>
      <c r="DW85" t="s">
        <v>42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68514636</v>
      </c>
      <c r="EF85">
        <v>8</v>
      </c>
      <c r="EG85" t="s">
        <v>43</v>
      </c>
      <c r="EH85">
        <v>0</v>
      </c>
      <c r="EI85" t="s">
        <v>3</v>
      </c>
      <c r="EJ85">
        <v>1</v>
      </c>
      <c r="EK85">
        <v>1100</v>
      </c>
      <c r="EL85" t="s">
        <v>44</v>
      </c>
      <c r="EM85" t="s">
        <v>45</v>
      </c>
      <c r="EO85" t="s">
        <v>3</v>
      </c>
      <c r="EQ85">
        <v>0</v>
      </c>
      <c r="ER85">
        <v>1.8</v>
      </c>
      <c r="ES85">
        <v>1.8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5</v>
      </c>
      <c r="FC85">
        <v>0</v>
      </c>
      <c r="FD85">
        <v>18</v>
      </c>
      <c r="FF85">
        <v>1.8</v>
      </c>
      <c r="FQ85">
        <v>0</v>
      </c>
      <c r="FR85">
        <f t="shared" si="90"/>
        <v>0</v>
      </c>
      <c r="FS85">
        <v>0</v>
      </c>
      <c r="FX85">
        <v>0</v>
      </c>
      <c r="FY85">
        <v>0</v>
      </c>
      <c r="GA85" t="s">
        <v>3</v>
      </c>
      <c r="GD85">
        <v>1</v>
      </c>
      <c r="GF85">
        <v>392034612</v>
      </c>
      <c r="GG85">
        <v>2</v>
      </c>
      <c r="GH85">
        <v>3</v>
      </c>
      <c r="GI85">
        <v>-2</v>
      </c>
      <c r="GJ85">
        <v>0</v>
      </c>
      <c r="GK85">
        <v>0</v>
      </c>
      <c r="GL85">
        <f t="shared" si="91"/>
        <v>0</v>
      </c>
      <c r="GM85">
        <f t="shared" si="92"/>
        <v>0</v>
      </c>
      <c r="GN85">
        <f t="shared" si="93"/>
        <v>0</v>
      </c>
      <c r="GO85">
        <f t="shared" si="94"/>
        <v>0</v>
      </c>
      <c r="GP85">
        <f t="shared" si="95"/>
        <v>0</v>
      </c>
      <c r="GR85">
        <v>1</v>
      </c>
      <c r="GS85">
        <v>1</v>
      </c>
      <c r="GT85">
        <v>0</v>
      </c>
      <c r="GU85" t="s">
        <v>3</v>
      </c>
      <c r="GV85">
        <f t="shared" si="96"/>
        <v>0</v>
      </c>
      <c r="GW85">
        <v>1</v>
      </c>
      <c r="GX85">
        <f t="shared" si="97"/>
        <v>0</v>
      </c>
      <c r="HA85">
        <v>0</v>
      </c>
      <c r="HB85">
        <v>0</v>
      </c>
      <c r="HC85">
        <f t="shared" si="98"/>
        <v>0</v>
      </c>
      <c r="HE85" t="s">
        <v>3</v>
      </c>
      <c r="HF85" t="s">
        <v>3</v>
      </c>
      <c r="HM85" t="s">
        <v>3</v>
      </c>
      <c r="HN85" t="s">
        <v>3</v>
      </c>
      <c r="HO85" t="s">
        <v>3</v>
      </c>
      <c r="HP85" t="s">
        <v>3</v>
      </c>
      <c r="HQ85" t="s">
        <v>3</v>
      </c>
      <c r="IK85">
        <v>0</v>
      </c>
    </row>
    <row r="86" spans="1:245" x14ac:dyDescent="0.2">
      <c r="A86">
        <v>17</v>
      </c>
      <c r="B86">
        <v>1</v>
      </c>
      <c r="E86" t="s">
        <v>167</v>
      </c>
      <c r="F86" t="s">
        <v>3</v>
      </c>
      <c r="G86" t="s">
        <v>168</v>
      </c>
      <c r="H86" t="s">
        <v>42</v>
      </c>
      <c r="I86">
        <v>0</v>
      </c>
      <c r="J86">
        <v>0</v>
      </c>
      <c r="K86">
        <v>0</v>
      </c>
      <c r="O86">
        <f t="shared" si="65"/>
        <v>0</v>
      </c>
      <c r="P86">
        <f t="shared" si="66"/>
        <v>0</v>
      </c>
      <c r="Q86">
        <f t="shared" si="67"/>
        <v>0</v>
      </c>
      <c r="R86">
        <f t="shared" si="68"/>
        <v>0</v>
      </c>
      <c r="S86">
        <f t="shared" si="69"/>
        <v>0</v>
      </c>
      <c r="T86">
        <f t="shared" si="70"/>
        <v>0</v>
      </c>
      <c r="U86">
        <f t="shared" si="71"/>
        <v>0</v>
      </c>
      <c r="V86">
        <f t="shared" si="72"/>
        <v>0</v>
      </c>
      <c r="W86">
        <f t="shared" si="73"/>
        <v>0</v>
      </c>
      <c r="X86">
        <f t="shared" si="74"/>
        <v>0</v>
      </c>
      <c r="Y86">
        <f t="shared" si="75"/>
        <v>0</v>
      </c>
      <c r="AA86">
        <v>78076343</v>
      </c>
      <c r="AB86">
        <f t="shared" si="76"/>
        <v>1</v>
      </c>
      <c r="AC86">
        <f>ROUND((ES86),2)</f>
        <v>1</v>
      </c>
      <c r="AD86">
        <f t="shared" si="61"/>
        <v>0</v>
      </c>
      <c r="AE86">
        <f t="shared" si="99"/>
        <v>0</v>
      </c>
      <c r="AF86">
        <f t="shared" si="100"/>
        <v>0</v>
      </c>
      <c r="AG86">
        <f t="shared" si="77"/>
        <v>0</v>
      </c>
      <c r="AH86">
        <f t="shared" si="78"/>
        <v>0</v>
      </c>
      <c r="AI86">
        <f t="shared" si="79"/>
        <v>0</v>
      </c>
      <c r="AJ86">
        <f t="shared" si="80"/>
        <v>0</v>
      </c>
      <c r="AK86">
        <v>1</v>
      </c>
      <c r="AL86">
        <v>1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1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1</v>
      </c>
      <c r="BJ86" t="s">
        <v>3</v>
      </c>
      <c r="BM86">
        <v>1100</v>
      </c>
      <c r="BN86">
        <v>0</v>
      </c>
      <c r="BO86" t="s">
        <v>3</v>
      </c>
      <c r="BP86">
        <v>0</v>
      </c>
      <c r="BQ86">
        <v>8</v>
      </c>
      <c r="BR86">
        <v>0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0</v>
      </c>
      <c r="CA86">
        <v>0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81"/>
        <v>0</v>
      </c>
      <c r="CQ86">
        <f t="shared" si="82"/>
        <v>1</v>
      </c>
      <c r="CR86">
        <f t="shared" si="83"/>
        <v>0</v>
      </c>
      <c r="CS86">
        <f t="shared" si="84"/>
        <v>0</v>
      </c>
      <c r="CT86">
        <f t="shared" si="85"/>
        <v>0</v>
      </c>
      <c r="CU86">
        <f t="shared" si="86"/>
        <v>0</v>
      </c>
      <c r="CV86">
        <f t="shared" si="87"/>
        <v>0</v>
      </c>
      <c r="CW86">
        <f t="shared" si="88"/>
        <v>0</v>
      </c>
      <c r="CX86">
        <f t="shared" si="89"/>
        <v>0</v>
      </c>
      <c r="CY86">
        <f t="shared" si="62"/>
        <v>0</v>
      </c>
      <c r="CZ86">
        <f t="shared" si="63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1013</v>
      </c>
      <c r="DV86" t="s">
        <v>42</v>
      </c>
      <c r="DW86" t="s">
        <v>42</v>
      </c>
      <c r="DX86">
        <v>1</v>
      </c>
      <c r="DZ86" t="s">
        <v>3</v>
      </c>
      <c r="EA86" t="s">
        <v>3</v>
      </c>
      <c r="EB86" t="s">
        <v>3</v>
      </c>
      <c r="EC86" t="s">
        <v>3</v>
      </c>
      <c r="EE86">
        <v>68514636</v>
      </c>
      <c r="EF86">
        <v>8</v>
      </c>
      <c r="EG86" t="s">
        <v>43</v>
      </c>
      <c r="EH86">
        <v>0</v>
      </c>
      <c r="EI86" t="s">
        <v>3</v>
      </c>
      <c r="EJ86">
        <v>1</v>
      </c>
      <c r="EK86">
        <v>1100</v>
      </c>
      <c r="EL86" t="s">
        <v>44</v>
      </c>
      <c r="EM86" t="s">
        <v>45</v>
      </c>
      <c r="EO86" t="s">
        <v>3</v>
      </c>
      <c r="EQ86">
        <v>0</v>
      </c>
      <c r="ER86">
        <v>1</v>
      </c>
      <c r="ES86">
        <v>1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5</v>
      </c>
      <c r="FC86">
        <v>0</v>
      </c>
      <c r="FD86">
        <v>18</v>
      </c>
      <c r="FF86">
        <v>1</v>
      </c>
      <c r="FQ86">
        <v>0</v>
      </c>
      <c r="FR86">
        <f t="shared" si="90"/>
        <v>0</v>
      </c>
      <c r="FS86">
        <v>0</v>
      </c>
      <c r="FX86">
        <v>0</v>
      </c>
      <c r="FY86">
        <v>0</v>
      </c>
      <c r="GA86" t="s">
        <v>3</v>
      </c>
      <c r="GD86">
        <v>1</v>
      </c>
      <c r="GF86">
        <v>282678444</v>
      </c>
      <c r="GG86">
        <v>2</v>
      </c>
      <c r="GH86">
        <v>3</v>
      </c>
      <c r="GI86">
        <v>-2</v>
      </c>
      <c r="GJ86">
        <v>0</v>
      </c>
      <c r="GK86">
        <v>0</v>
      </c>
      <c r="GL86">
        <f t="shared" si="91"/>
        <v>0</v>
      </c>
      <c r="GM86">
        <f t="shared" si="92"/>
        <v>0</v>
      </c>
      <c r="GN86">
        <f t="shared" si="93"/>
        <v>0</v>
      </c>
      <c r="GO86">
        <f t="shared" si="94"/>
        <v>0</v>
      </c>
      <c r="GP86">
        <f t="shared" si="95"/>
        <v>0</v>
      </c>
      <c r="GR86">
        <v>1</v>
      </c>
      <c r="GS86">
        <v>1</v>
      </c>
      <c r="GT86">
        <v>0</v>
      </c>
      <c r="GU86" t="s">
        <v>3</v>
      </c>
      <c r="GV86">
        <f t="shared" si="96"/>
        <v>0</v>
      </c>
      <c r="GW86">
        <v>1</v>
      </c>
      <c r="GX86">
        <f t="shared" si="97"/>
        <v>0</v>
      </c>
      <c r="HA86">
        <v>0</v>
      </c>
      <c r="HB86">
        <v>0</v>
      </c>
      <c r="HC86">
        <f t="shared" si="98"/>
        <v>0</v>
      </c>
      <c r="HE86" t="s">
        <v>3</v>
      </c>
      <c r="HF86" t="s">
        <v>3</v>
      </c>
      <c r="HM86" t="s">
        <v>3</v>
      </c>
      <c r="HN86" t="s">
        <v>3</v>
      </c>
      <c r="HO86" t="s">
        <v>3</v>
      </c>
      <c r="HP86" t="s">
        <v>3</v>
      </c>
      <c r="HQ86" t="s">
        <v>3</v>
      </c>
      <c r="IK86">
        <v>0</v>
      </c>
    </row>
    <row r="87" spans="1:245" x14ac:dyDescent="0.2">
      <c r="A87">
        <v>17</v>
      </c>
      <c r="B87">
        <v>1</v>
      </c>
      <c r="C87">
        <f>ROW(SmtRes!A159)</f>
        <v>159</v>
      </c>
      <c r="D87">
        <f>ROW(EtalonRes!A159)</f>
        <v>159</v>
      </c>
      <c r="E87" t="s">
        <v>169</v>
      </c>
      <c r="F87" t="s">
        <v>95</v>
      </c>
      <c r="G87" t="s">
        <v>96</v>
      </c>
      <c r="H87" t="s">
        <v>76</v>
      </c>
      <c r="I87">
        <v>0</v>
      </c>
      <c r="J87">
        <v>0</v>
      </c>
      <c r="K87">
        <v>0</v>
      </c>
      <c r="O87">
        <f t="shared" si="65"/>
        <v>0</v>
      </c>
      <c r="P87">
        <f t="shared" si="66"/>
        <v>0</v>
      </c>
      <c r="Q87">
        <f t="shared" si="67"/>
        <v>0</v>
      </c>
      <c r="R87">
        <f t="shared" si="68"/>
        <v>0</v>
      </c>
      <c r="S87">
        <f t="shared" si="69"/>
        <v>0</v>
      </c>
      <c r="T87">
        <f t="shared" si="70"/>
        <v>0</v>
      </c>
      <c r="U87">
        <f t="shared" si="71"/>
        <v>0</v>
      </c>
      <c r="V87">
        <f t="shared" si="72"/>
        <v>0</v>
      </c>
      <c r="W87">
        <f t="shared" si="73"/>
        <v>0</v>
      </c>
      <c r="X87">
        <f t="shared" si="74"/>
        <v>0</v>
      </c>
      <c r="Y87">
        <f t="shared" si="75"/>
        <v>0</v>
      </c>
      <c r="AA87">
        <v>78076343</v>
      </c>
      <c r="AB87">
        <f t="shared" si="76"/>
        <v>41.77</v>
      </c>
      <c r="AC87">
        <f>ROUND(((ES87*0)),2)</f>
        <v>0</v>
      </c>
      <c r="AD87">
        <f t="shared" si="61"/>
        <v>2.2999999999999998</v>
      </c>
      <c r="AE87">
        <f t="shared" si="99"/>
        <v>0.12</v>
      </c>
      <c r="AF87">
        <f t="shared" si="100"/>
        <v>39.47</v>
      </c>
      <c r="AG87">
        <f t="shared" si="77"/>
        <v>0</v>
      </c>
      <c r="AH87">
        <f t="shared" si="78"/>
        <v>4.49</v>
      </c>
      <c r="AI87">
        <f t="shared" si="79"/>
        <v>0.01</v>
      </c>
      <c r="AJ87">
        <f t="shared" si="80"/>
        <v>0</v>
      </c>
      <c r="AK87">
        <v>53.17</v>
      </c>
      <c r="AL87">
        <v>11.4</v>
      </c>
      <c r="AM87">
        <v>2.2999999999999998</v>
      </c>
      <c r="AN87">
        <v>0.12</v>
      </c>
      <c r="AO87">
        <v>39.47</v>
      </c>
      <c r="AP87">
        <v>0</v>
      </c>
      <c r="AQ87">
        <v>4.49</v>
      </c>
      <c r="AR87">
        <v>0.01</v>
      </c>
      <c r="AS87">
        <v>0</v>
      </c>
      <c r="AT87">
        <v>95</v>
      </c>
      <c r="AU87">
        <v>65</v>
      </c>
      <c r="AV87">
        <v>1</v>
      </c>
      <c r="AW87">
        <v>1</v>
      </c>
      <c r="AZ87">
        <v>1</v>
      </c>
      <c r="BA87">
        <v>37.31</v>
      </c>
      <c r="BB87">
        <v>12.64</v>
      </c>
      <c r="BC87">
        <v>17.100000000000001</v>
      </c>
      <c r="BD87" t="s">
        <v>3</v>
      </c>
      <c r="BE87" t="s">
        <v>3</v>
      </c>
      <c r="BF87" t="s">
        <v>3</v>
      </c>
      <c r="BG87" t="s">
        <v>3</v>
      </c>
      <c r="BH87">
        <v>0</v>
      </c>
      <c r="BI87">
        <v>2</v>
      </c>
      <c r="BJ87" t="s">
        <v>97</v>
      </c>
      <c r="BM87">
        <v>108001</v>
      </c>
      <c r="BN87">
        <v>0</v>
      </c>
      <c r="BO87" t="s">
        <v>95</v>
      </c>
      <c r="BP87">
        <v>1</v>
      </c>
      <c r="BQ87">
        <v>3</v>
      </c>
      <c r="BR87">
        <v>0</v>
      </c>
      <c r="BS87">
        <v>37.31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95</v>
      </c>
      <c r="CA87">
        <v>65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81"/>
        <v>0</v>
      </c>
      <c r="CQ87">
        <f t="shared" si="82"/>
        <v>0</v>
      </c>
      <c r="CR87">
        <f t="shared" si="83"/>
        <v>29.071999999999999</v>
      </c>
      <c r="CS87">
        <f t="shared" si="84"/>
        <v>4.4771999999999998</v>
      </c>
      <c r="CT87">
        <f t="shared" si="85"/>
        <v>1472.6257000000001</v>
      </c>
      <c r="CU87">
        <f t="shared" si="86"/>
        <v>0</v>
      </c>
      <c r="CV87">
        <f t="shared" si="87"/>
        <v>4.49</v>
      </c>
      <c r="CW87">
        <f t="shared" si="88"/>
        <v>0.01</v>
      </c>
      <c r="CX87">
        <f t="shared" si="89"/>
        <v>0</v>
      </c>
      <c r="CY87">
        <f t="shared" si="62"/>
        <v>0</v>
      </c>
      <c r="CZ87">
        <f t="shared" si="63"/>
        <v>0</v>
      </c>
      <c r="DC87" t="s">
        <v>3</v>
      </c>
      <c r="DD87" t="s">
        <v>36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1003</v>
      </c>
      <c r="DV87" t="s">
        <v>76</v>
      </c>
      <c r="DW87" t="s">
        <v>76</v>
      </c>
      <c r="DX87">
        <v>100</v>
      </c>
      <c r="DZ87" t="s">
        <v>3</v>
      </c>
      <c r="EA87" t="s">
        <v>3</v>
      </c>
      <c r="EB87" t="s">
        <v>3</v>
      </c>
      <c r="EC87" t="s">
        <v>3</v>
      </c>
      <c r="EE87">
        <v>68514339</v>
      </c>
      <c r="EF87">
        <v>3</v>
      </c>
      <c r="EG87" t="s">
        <v>37</v>
      </c>
      <c r="EH87">
        <v>0</v>
      </c>
      <c r="EI87" t="s">
        <v>3</v>
      </c>
      <c r="EJ87">
        <v>2</v>
      </c>
      <c r="EK87">
        <v>108001</v>
      </c>
      <c r="EL87" t="s">
        <v>64</v>
      </c>
      <c r="EM87" t="s">
        <v>65</v>
      </c>
      <c r="EO87" t="s">
        <v>3</v>
      </c>
      <c r="EQ87">
        <v>0</v>
      </c>
      <c r="ER87">
        <v>53.17</v>
      </c>
      <c r="ES87">
        <v>11.4</v>
      </c>
      <c r="ET87">
        <v>2.2999999999999998</v>
      </c>
      <c r="EU87">
        <v>0.12</v>
      </c>
      <c r="EV87">
        <v>39.47</v>
      </c>
      <c r="EW87">
        <v>4.49</v>
      </c>
      <c r="EX87">
        <v>0.01</v>
      </c>
      <c r="EY87">
        <v>0</v>
      </c>
      <c r="FQ87">
        <v>0</v>
      </c>
      <c r="FR87">
        <f t="shared" si="90"/>
        <v>0</v>
      </c>
      <c r="FS87">
        <v>0</v>
      </c>
      <c r="FX87">
        <v>95</v>
      </c>
      <c r="FY87">
        <v>65</v>
      </c>
      <c r="GA87" t="s">
        <v>3</v>
      </c>
      <c r="GD87">
        <v>1</v>
      </c>
      <c r="GF87">
        <v>-1199761563</v>
      </c>
      <c r="GG87">
        <v>2</v>
      </c>
      <c r="GH87">
        <v>1</v>
      </c>
      <c r="GI87">
        <v>2</v>
      </c>
      <c r="GJ87">
        <v>0</v>
      </c>
      <c r="GK87">
        <v>0</v>
      </c>
      <c r="GL87">
        <f t="shared" si="91"/>
        <v>0</v>
      </c>
      <c r="GM87">
        <f t="shared" si="92"/>
        <v>0</v>
      </c>
      <c r="GN87">
        <f t="shared" si="93"/>
        <v>0</v>
      </c>
      <c r="GO87">
        <f t="shared" si="94"/>
        <v>0</v>
      </c>
      <c r="GP87">
        <f t="shared" si="95"/>
        <v>0</v>
      </c>
      <c r="GR87">
        <v>0</v>
      </c>
      <c r="GS87">
        <v>3</v>
      </c>
      <c r="GT87">
        <v>0</v>
      </c>
      <c r="GU87" t="s">
        <v>3</v>
      </c>
      <c r="GV87">
        <f t="shared" si="96"/>
        <v>0</v>
      </c>
      <c r="GW87">
        <v>1</v>
      </c>
      <c r="GX87">
        <f t="shared" si="97"/>
        <v>0</v>
      </c>
      <c r="HA87">
        <v>0</v>
      </c>
      <c r="HB87">
        <v>0</v>
      </c>
      <c r="HC87">
        <f t="shared" si="98"/>
        <v>0</v>
      </c>
      <c r="HE87" t="s">
        <v>3</v>
      </c>
      <c r="HF87" t="s">
        <v>3</v>
      </c>
      <c r="HM87" t="s">
        <v>3</v>
      </c>
      <c r="HN87" t="s">
        <v>3</v>
      </c>
      <c r="HO87" t="s">
        <v>3</v>
      </c>
      <c r="HP87" t="s">
        <v>3</v>
      </c>
      <c r="HQ87" t="s">
        <v>3</v>
      </c>
      <c r="IK87">
        <v>0</v>
      </c>
    </row>
    <row r="88" spans="1:245" x14ac:dyDescent="0.2">
      <c r="A88">
        <v>17</v>
      </c>
      <c r="B88">
        <v>1</v>
      </c>
      <c r="E88" t="s">
        <v>170</v>
      </c>
      <c r="F88" t="s">
        <v>3</v>
      </c>
      <c r="G88" t="s">
        <v>171</v>
      </c>
      <c r="H88" t="s">
        <v>80</v>
      </c>
      <c r="I88">
        <v>0</v>
      </c>
      <c r="J88">
        <v>0</v>
      </c>
      <c r="K88">
        <v>0</v>
      </c>
      <c r="O88">
        <f t="shared" si="65"/>
        <v>0</v>
      </c>
      <c r="P88">
        <f t="shared" si="66"/>
        <v>0</v>
      </c>
      <c r="Q88">
        <f t="shared" si="67"/>
        <v>0</v>
      </c>
      <c r="R88">
        <f t="shared" si="68"/>
        <v>0</v>
      </c>
      <c r="S88">
        <f t="shared" si="69"/>
        <v>0</v>
      </c>
      <c r="T88">
        <f t="shared" si="70"/>
        <v>0</v>
      </c>
      <c r="U88">
        <f t="shared" si="71"/>
        <v>0</v>
      </c>
      <c r="V88">
        <f t="shared" si="72"/>
        <v>0</v>
      </c>
      <c r="W88">
        <f t="shared" si="73"/>
        <v>0</v>
      </c>
      <c r="X88">
        <f t="shared" si="74"/>
        <v>0</v>
      </c>
      <c r="Y88">
        <f t="shared" si="75"/>
        <v>0</v>
      </c>
      <c r="AA88">
        <v>78076343</v>
      </c>
      <c r="AB88">
        <f t="shared" si="76"/>
        <v>48</v>
      </c>
      <c r="AC88">
        <f>ROUND((ES88),2)</f>
        <v>48</v>
      </c>
      <c r="AD88">
        <f t="shared" si="61"/>
        <v>0</v>
      </c>
      <c r="AE88">
        <f t="shared" si="99"/>
        <v>0</v>
      </c>
      <c r="AF88">
        <f t="shared" si="100"/>
        <v>0</v>
      </c>
      <c r="AG88">
        <f t="shared" si="77"/>
        <v>0</v>
      </c>
      <c r="AH88">
        <f t="shared" si="78"/>
        <v>0</v>
      </c>
      <c r="AI88">
        <f t="shared" si="79"/>
        <v>0</v>
      </c>
      <c r="AJ88">
        <f t="shared" si="80"/>
        <v>0</v>
      </c>
      <c r="AK88">
        <v>48</v>
      </c>
      <c r="AL88">
        <v>48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</v>
      </c>
      <c r="AW88">
        <v>1</v>
      </c>
      <c r="AZ88">
        <v>1</v>
      </c>
      <c r="BA88">
        <v>1</v>
      </c>
      <c r="BB88">
        <v>1</v>
      </c>
      <c r="BC88">
        <v>1</v>
      </c>
      <c r="BD88" t="s">
        <v>3</v>
      </c>
      <c r="BE88" t="s">
        <v>3</v>
      </c>
      <c r="BF88" t="s">
        <v>3</v>
      </c>
      <c r="BG88" t="s">
        <v>3</v>
      </c>
      <c r="BH88">
        <v>3</v>
      </c>
      <c r="BI88">
        <v>1</v>
      </c>
      <c r="BJ88" t="s">
        <v>3</v>
      </c>
      <c r="BM88">
        <v>1100</v>
      </c>
      <c r="BN88">
        <v>0</v>
      </c>
      <c r="BO88" t="s">
        <v>3</v>
      </c>
      <c r="BP88">
        <v>0</v>
      </c>
      <c r="BQ88">
        <v>8</v>
      </c>
      <c r="BR88">
        <v>0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0</v>
      </c>
      <c r="CA88">
        <v>0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si="81"/>
        <v>0</v>
      </c>
      <c r="CQ88">
        <f t="shared" si="82"/>
        <v>48</v>
      </c>
      <c r="CR88">
        <f t="shared" si="83"/>
        <v>0</v>
      </c>
      <c r="CS88">
        <f t="shared" si="84"/>
        <v>0</v>
      </c>
      <c r="CT88">
        <f t="shared" si="85"/>
        <v>0</v>
      </c>
      <c r="CU88">
        <f t="shared" si="86"/>
        <v>0</v>
      </c>
      <c r="CV88">
        <f t="shared" si="87"/>
        <v>0</v>
      </c>
      <c r="CW88">
        <f t="shared" si="88"/>
        <v>0</v>
      </c>
      <c r="CX88">
        <f t="shared" si="89"/>
        <v>0</v>
      </c>
      <c r="CY88">
        <f t="shared" si="62"/>
        <v>0</v>
      </c>
      <c r="CZ88">
        <f t="shared" si="63"/>
        <v>0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1003</v>
      </c>
      <c r="DV88" t="s">
        <v>80</v>
      </c>
      <c r="DW88" t="s">
        <v>80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68514636</v>
      </c>
      <c r="EF88">
        <v>8</v>
      </c>
      <c r="EG88" t="s">
        <v>43</v>
      </c>
      <c r="EH88">
        <v>0</v>
      </c>
      <c r="EI88" t="s">
        <v>3</v>
      </c>
      <c r="EJ88">
        <v>1</v>
      </c>
      <c r="EK88">
        <v>1100</v>
      </c>
      <c r="EL88" t="s">
        <v>44</v>
      </c>
      <c r="EM88" t="s">
        <v>45</v>
      </c>
      <c r="EO88" t="s">
        <v>3</v>
      </c>
      <c r="EQ88">
        <v>0</v>
      </c>
      <c r="ER88">
        <v>48</v>
      </c>
      <c r="ES88">
        <v>48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5</v>
      </c>
      <c r="FC88">
        <v>0</v>
      </c>
      <c r="FD88">
        <v>18</v>
      </c>
      <c r="FF88">
        <v>48</v>
      </c>
      <c r="FQ88">
        <v>0</v>
      </c>
      <c r="FR88">
        <f t="shared" si="90"/>
        <v>0</v>
      </c>
      <c r="FS88">
        <v>0</v>
      </c>
      <c r="FX88">
        <v>0</v>
      </c>
      <c r="FY88">
        <v>0</v>
      </c>
      <c r="GA88" t="s">
        <v>3</v>
      </c>
      <c r="GD88">
        <v>1</v>
      </c>
      <c r="GF88">
        <v>1086097127</v>
      </c>
      <c r="GG88">
        <v>2</v>
      </c>
      <c r="GH88">
        <v>3</v>
      </c>
      <c r="GI88">
        <v>-2</v>
      </c>
      <c r="GJ88">
        <v>0</v>
      </c>
      <c r="GK88">
        <v>0</v>
      </c>
      <c r="GL88">
        <f t="shared" si="91"/>
        <v>0</v>
      </c>
      <c r="GM88">
        <f t="shared" si="92"/>
        <v>0</v>
      </c>
      <c r="GN88">
        <f t="shared" si="93"/>
        <v>0</v>
      </c>
      <c r="GO88">
        <f t="shared" si="94"/>
        <v>0</v>
      </c>
      <c r="GP88">
        <f t="shared" si="95"/>
        <v>0</v>
      </c>
      <c r="GR88">
        <v>1</v>
      </c>
      <c r="GS88">
        <v>1</v>
      </c>
      <c r="GT88">
        <v>0</v>
      </c>
      <c r="GU88" t="s">
        <v>3</v>
      </c>
      <c r="GV88">
        <f t="shared" si="96"/>
        <v>0</v>
      </c>
      <c r="GW88">
        <v>1</v>
      </c>
      <c r="GX88">
        <f t="shared" si="97"/>
        <v>0</v>
      </c>
      <c r="HA88">
        <v>0</v>
      </c>
      <c r="HB88">
        <v>0</v>
      </c>
      <c r="HC88">
        <f t="shared" si="98"/>
        <v>0</v>
      </c>
      <c r="HE88" t="s">
        <v>3</v>
      </c>
      <c r="HF88" t="s">
        <v>3</v>
      </c>
      <c r="HM88" t="s">
        <v>3</v>
      </c>
      <c r="HN88" t="s">
        <v>3</v>
      </c>
      <c r="HO88" t="s">
        <v>3</v>
      </c>
      <c r="HP88" t="s">
        <v>3</v>
      </c>
      <c r="HQ88" t="s">
        <v>3</v>
      </c>
      <c r="IK88">
        <v>0</v>
      </c>
    </row>
    <row r="89" spans="1:245" x14ac:dyDescent="0.2">
      <c r="A89">
        <v>17</v>
      </c>
      <c r="B89">
        <v>1</v>
      </c>
      <c r="E89" t="s">
        <v>172</v>
      </c>
      <c r="F89" t="s">
        <v>3</v>
      </c>
      <c r="G89" t="s">
        <v>153</v>
      </c>
      <c r="H89" t="s">
        <v>80</v>
      </c>
      <c r="I89">
        <v>0</v>
      </c>
      <c r="J89">
        <v>0</v>
      </c>
      <c r="K89">
        <v>0</v>
      </c>
      <c r="O89">
        <f t="shared" si="65"/>
        <v>0</v>
      </c>
      <c r="P89">
        <f t="shared" si="66"/>
        <v>0</v>
      </c>
      <c r="Q89">
        <f t="shared" si="67"/>
        <v>0</v>
      </c>
      <c r="R89">
        <f t="shared" si="68"/>
        <v>0</v>
      </c>
      <c r="S89">
        <f t="shared" si="69"/>
        <v>0</v>
      </c>
      <c r="T89">
        <f t="shared" si="70"/>
        <v>0</v>
      </c>
      <c r="U89">
        <f t="shared" si="71"/>
        <v>0</v>
      </c>
      <c r="V89">
        <f t="shared" si="72"/>
        <v>0</v>
      </c>
      <c r="W89">
        <f t="shared" si="73"/>
        <v>0</v>
      </c>
      <c r="X89">
        <f t="shared" si="74"/>
        <v>0</v>
      </c>
      <c r="Y89">
        <f t="shared" si="75"/>
        <v>0</v>
      </c>
      <c r="AA89">
        <v>78076343</v>
      </c>
      <c r="AB89">
        <f t="shared" si="76"/>
        <v>21.4</v>
      </c>
      <c r="AC89">
        <f>ROUND((ES89),2)</f>
        <v>21.4</v>
      </c>
      <c r="AD89">
        <f t="shared" si="61"/>
        <v>0</v>
      </c>
      <c r="AE89">
        <f t="shared" si="99"/>
        <v>0</v>
      </c>
      <c r="AF89">
        <f t="shared" si="100"/>
        <v>0</v>
      </c>
      <c r="AG89">
        <f t="shared" si="77"/>
        <v>0</v>
      </c>
      <c r="AH89">
        <f t="shared" si="78"/>
        <v>0</v>
      </c>
      <c r="AI89">
        <f t="shared" si="79"/>
        <v>0</v>
      </c>
      <c r="AJ89">
        <f t="shared" si="80"/>
        <v>0</v>
      </c>
      <c r="AK89">
        <v>21.4</v>
      </c>
      <c r="AL89">
        <v>21.4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1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1</v>
      </c>
      <c r="BJ89" t="s">
        <v>3</v>
      </c>
      <c r="BM89">
        <v>1100</v>
      </c>
      <c r="BN89">
        <v>0</v>
      </c>
      <c r="BO89" t="s">
        <v>3</v>
      </c>
      <c r="BP89">
        <v>0</v>
      </c>
      <c r="BQ89">
        <v>8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0</v>
      </c>
      <c r="CA89">
        <v>0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81"/>
        <v>0</v>
      </c>
      <c r="CQ89">
        <f t="shared" si="82"/>
        <v>21.4</v>
      </c>
      <c r="CR89">
        <f t="shared" si="83"/>
        <v>0</v>
      </c>
      <c r="CS89">
        <f t="shared" si="84"/>
        <v>0</v>
      </c>
      <c r="CT89">
        <f t="shared" si="85"/>
        <v>0</v>
      </c>
      <c r="CU89">
        <f t="shared" si="86"/>
        <v>0</v>
      </c>
      <c r="CV89">
        <f t="shared" si="87"/>
        <v>0</v>
      </c>
      <c r="CW89">
        <f t="shared" si="88"/>
        <v>0</v>
      </c>
      <c r="CX89">
        <f t="shared" si="89"/>
        <v>0</v>
      </c>
      <c r="CY89">
        <f t="shared" si="62"/>
        <v>0</v>
      </c>
      <c r="CZ89">
        <f t="shared" si="63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1003</v>
      </c>
      <c r="DV89" t="s">
        <v>80</v>
      </c>
      <c r="DW89" t="s">
        <v>80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68514636</v>
      </c>
      <c r="EF89">
        <v>8</v>
      </c>
      <c r="EG89" t="s">
        <v>43</v>
      </c>
      <c r="EH89">
        <v>0</v>
      </c>
      <c r="EI89" t="s">
        <v>3</v>
      </c>
      <c r="EJ89">
        <v>1</v>
      </c>
      <c r="EK89">
        <v>1100</v>
      </c>
      <c r="EL89" t="s">
        <v>44</v>
      </c>
      <c r="EM89" t="s">
        <v>45</v>
      </c>
      <c r="EO89" t="s">
        <v>3</v>
      </c>
      <c r="EQ89">
        <v>0</v>
      </c>
      <c r="ER89">
        <v>21.4</v>
      </c>
      <c r="ES89">
        <v>21.4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5</v>
      </c>
      <c r="FC89">
        <v>0</v>
      </c>
      <c r="FD89">
        <v>18</v>
      </c>
      <c r="FF89">
        <v>21.4</v>
      </c>
      <c r="FQ89">
        <v>0</v>
      </c>
      <c r="FR89">
        <f t="shared" si="90"/>
        <v>0</v>
      </c>
      <c r="FS89">
        <v>0</v>
      </c>
      <c r="FX89">
        <v>0</v>
      </c>
      <c r="FY89">
        <v>0</v>
      </c>
      <c r="GA89" t="s">
        <v>3</v>
      </c>
      <c r="GD89">
        <v>1</v>
      </c>
      <c r="GF89">
        <v>1744415576</v>
      </c>
      <c r="GG89">
        <v>2</v>
      </c>
      <c r="GH89">
        <v>3</v>
      </c>
      <c r="GI89">
        <v>-2</v>
      </c>
      <c r="GJ89">
        <v>0</v>
      </c>
      <c r="GK89">
        <v>0</v>
      </c>
      <c r="GL89">
        <f t="shared" si="91"/>
        <v>0</v>
      </c>
      <c r="GM89">
        <f t="shared" si="92"/>
        <v>0</v>
      </c>
      <c r="GN89">
        <f t="shared" si="93"/>
        <v>0</v>
      </c>
      <c r="GO89">
        <f t="shared" si="94"/>
        <v>0</v>
      </c>
      <c r="GP89">
        <f t="shared" si="95"/>
        <v>0</v>
      </c>
      <c r="GR89">
        <v>1</v>
      </c>
      <c r="GS89">
        <v>1</v>
      </c>
      <c r="GT89">
        <v>0</v>
      </c>
      <c r="GU89" t="s">
        <v>3</v>
      </c>
      <c r="GV89">
        <f t="shared" si="96"/>
        <v>0</v>
      </c>
      <c r="GW89">
        <v>1</v>
      </c>
      <c r="GX89">
        <f t="shared" si="97"/>
        <v>0</v>
      </c>
      <c r="HA89">
        <v>0</v>
      </c>
      <c r="HB89">
        <v>0</v>
      </c>
      <c r="HC89">
        <f t="shared" si="98"/>
        <v>0</v>
      </c>
      <c r="HE89" t="s">
        <v>3</v>
      </c>
      <c r="HF89" t="s">
        <v>3</v>
      </c>
      <c r="HM89" t="s">
        <v>3</v>
      </c>
      <c r="HN89" t="s">
        <v>3</v>
      </c>
      <c r="HO89" t="s">
        <v>3</v>
      </c>
      <c r="HP89" t="s">
        <v>3</v>
      </c>
      <c r="HQ89" t="s">
        <v>3</v>
      </c>
      <c r="IK89">
        <v>0</v>
      </c>
    </row>
    <row r="90" spans="1:245" x14ac:dyDescent="0.2">
      <c r="A90">
        <v>17</v>
      </c>
      <c r="B90">
        <v>1</v>
      </c>
      <c r="E90" t="s">
        <v>173</v>
      </c>
      <c r="F90" t="s">
        <v>3</v>
      </c>
      <c r="G90" t="s">
        <v>155</v>
      </c>
      <c r="H90" t="s">
        <v>80</v>
      </c>
      <c r="I90">
        <v>0</v>
      </c>
      <c r="J90">
        <v>0</v>
      </c>
      <c r="K90">
        <v>0</v>
      </c>
      <c r="O90">
        <f t="shared" si="65"/>
        <v>0</v>
      </c>
      <c r="P90">
        <f t="shared" si="66"/>
        <v>0</v>
      </c>
      <c r="Q90">
        <f t="shared" si="67"/>
        <v>0</v>
      </c>
      <c r="R90">
        <f t="shared" si="68"/>
        <v>0</v>
      </c>
      <c r="S90">
        <f t="shared" si="69"/>
        <v>0</v>
      </c>
      <c r="T90">
        <f t="shared" si="70"/>
        <v>0</v>
      </c>
      <c r="U90">
        <f t="shared" si="71"/>
        <v>0</v>
      </c>
      <c r="V90">
        <f t="shared" si="72"/>
        <v>0</v>
      </c>
      <c r="W90">
        <f t="shared" si="73"/>
        <v>0</v>
      </c>
      <c r="X90">
        <f t="shared" si="74"/>
        <v>0</v>
      </c>
      <c r="Y90">
        <f t="shared" si="75"/>
        <v>0</v>
      </c>
      <c r="AA90">
        <v>78076343</v>
      </c>
      <c r="AB90">
        <f t="shared" si="76"/>
        <v>40.200000000000003</v>
      </c>
      <c r="AC90">
        <f>ROUND((ES90),2)</f>
        <v>40.200000000000003</v>
      </c>
      <c r="AD90">
        <f t="shared" si="61"/>
        <v>0</v>
      </c>
      <c r="AE90">
        <f t="shared" si="99"/>
        <v>0</v>
      </c>
      <c r="AF90">
        <f t="shared" si="100"/>
        <v>0</v>
      </c>
      <c r="AG90">
        <f t="shared" si="77"/>
        <v>0</v>
      </c>
      <c r="AH90">
        <f t="shared" si="78"/>
        <v>0</v>
      </c>
      <c r="AI90">
        <f t="shared" si="79"/>
        <v>0</v>
      </c>
      <c r="AJ90">
        <f t="shared" si="80"/>
        <v>0</v>
      </c>
      <c r="AK90">
        <v>40.200000000000003</v>
      </c>
      <c r="AL90">
        <v>40.200000000000003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1</v>
      </c>
      <c r="AZ90">
        <v>1</v>
      </c>
      <c r="BA90">
        <v>1</v>
      </c>
      <c r="BB90">
        <v>1</v>
      </c>
      <c r="BC90">
        <v>1</v>
      </c>
      <c r="BD90" t="s">
        <v>3</v>
      </c>
      <c r="BE90" t="s">
        <v>3</v>
      </c>
      <c r="BF90" t="s">
        <v>3</v>
      </c>
      <c r="BG90" t="s">
        <v>3</v>
      </c>
      <c r="BH90">
        <v>3</v>
      </c>
      <c r="BI90">
        <v>1</v>
      </c>
      <c r="BJ90" t="s">
        <v>3</v>
      </c>
      <c r="BM90">
        <v>1100</v>
      </c>
      <c r="BN90">
        <v>0</v>
      </c>
      <c r="BO90" t="s">
        <v>3</v>
      </c>
      <c r="BP90">
        <v>0</v>
      </c>
      <c r="BQ90">
        <v>8</v>
      </c>
      <c r="BR90">
        <v>0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0</v>
      </c>
      <c r="CA90">
        <v>0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81"/>
        <v>0</v>
      </c>
      <c r="CQ90">
        <f t="shared" si="82"/>
        <v>40.200000000000003</v>
      </c>
      <c r="CR90">
        <f t="shared" si="83"/>
        <v>0</v>
      </c>
      <c r="CS90">
        <f t="shared" si="84"/>
        <v>0</v>
      </c>
      <c r="CT90">
        <f t="shared" si="85"/>
        <v>0</v>
      </c>
      <c r="CU90">
        <f t="shared" si="86"/>
        <v>0</v>
      </c>
      <c r="CV90">
        <f t="shared" si="87"/>
        <v>0</v>
      </c>
      <c r="CW90">
        <f t="shared" si="88"/>
        <v>0</v>
      </c>
      <c r="CX90">
        <f t="shared" si="89"/>
        <v>0</v>
      </c>
      <c r="CY90">
        <f t="shared" si="62"/>
        <v>0</v>
      </c>
      <c r="CZ90">
        <f t="shared" si="63"/>
        <v>0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1003</v>
      </c>
      <c r="DV90" t="s">
        <v>80</v>
      </c>
      <c r="DW90" t="s">
        <v>80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68514636</v>
      </c>
      <c r="EF90">
        <v>8</v>
      </c>
      <c r="EG90" t="s">
        <v>43</v>
      </c>
      <c r="EH90">
        <v>0</v>
      </c>
      <c r="EI90" t="s">
        <v>3</v>
      </c>
      <c r="EJ90">
        <v>1</v>
      </c>
      <c r="EK90">
        <v>1100</v>
      </c>
      <c r="EL90" t="s">
        <v>44</v>
      </c>
      <c r="EM90" t="s">
        <v>45</v>
      </c>
      <c r="EO90" t="s">
        <v>3</v>
      </c>
      <c r="EQ90">
        <v>0</v>
      </c>
      <c r="ER90">
        <v>40.200000000000003</v>
      </c>
      <c r="ES90">
        <v>40.200000000000003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5</v>
      </c>
      <c r="FC90">
        <v>0</v>
      </c>
      <c r="FD90">
        <v>18</v>
      </c>
      <c r="FF90">
        <v>40.200000000000003</v>
      </c>
      <c r="FQ90">
        <v>0</v>
      </c>
      <c r="FR90">
        <f t="shared" si="90"/>
        <v>0</v>
      </c>
      <c r="FS90">
        <v>0</v>
      </c>
      <c r="FX90">
        <v>0</v>
      </c>
      <c r="FY90">
        <v>0</v>
      </c>
      <c r="GA90" t="s">
        <v>3</v>
      </c>
      <c r="GD90">
        <v>1</v>
      </c>
      <c r="GF90">
        <v>-1345259185</v>
      </c>
      <c r="GG90">
        <v>2</v>
      </c>
      <c r="GH90">
        <v>3</v>
      </c>
      <c r="GI90">
        <v>-2</v>
      </c>
      <c r="GJ90">
        <v>0</v>
      </c>
      <c r="GK90">
        <v>0</v>
      </c>
      <c r="GL90">
        <f t="shared" si="91"/>
        <v>0</v>
      </c>
      <c r="GM90">
        <f t="shared" si="92"/>
        <v>0</v>
      </c>
      <c r="GN90">
        <f t="shared" si="93"/>
        <v>0</v>
      </c>
      <c r="GO90">
        <f t="shared" si="94"/>
        <v>0</v>
      </c>
      <c r="GP90">
        <f t="shared" si="95"/>
        <v>0</v>
      </c>
      <c r="GR90">
        <v>1</v>
      </c>
      <c r="GS90">
        <v>1</v>
      </c>
      <c r="GT90">
        <v>0</v>
      </c>
      <c r="GU90" t="s">
        <v>3</v>
      </c>
      <c r="GV90">
        <f t="shared" si="96"/>
        <v>0</v>
      </c>
      <c r="GW90">
        <v>1</v>
      </c>
      <c r="GX90">
        <f t="shared" si="97"/>
        <v>0</v>
      </c>
      <c r="HA90">
        <v>0</v>
      </c>
      <c r="HB90">
        <v>0</v>
      </c>
      <c r="HC90">
        <f t="shared" si="98"/>
        <v>0</v>
      </c>
      <c r="HE90" t="s">
        <v>3</v>
      </c>
      <c r="HF90" t="s">
        <v>3</v>
      </c>
      <c r="HM90" t="s">
        <v>3</v>
      </c>
      <c r="HN90" t="s">
        <v>3</v>
      </c>
      <c r="HO90" t="s">
        <v>3</v>
      </c>
      <c r="HP90" t="s">
        <v>3</v>
      </c>
      <c r="HQ90" t="s">
        <v>3</v>
      </c>
      <c r="IK90">
        <v>0</v>
      </c>
    </row>
    <row r="92" spans="1:245" x14ac:dyDescent="0.2">
      <c r="A92" s="1">
        <v>5</v>
      </c>
      <c r="B92" s="1">
        <v>1</v>
      </c>
      <c r="C92" s="1"/>
      <c r="D92" s="1">
        <f>ROW(A143)</f>
        <v>143</v>
      </c>
      <c r="E92" s="1"/>
      <c r="F92" s="1" t="s">
        <v>174</v>
      </c>
      <c r="G92" s="1" t="s">
        <v>175</v>
      </c>
      <c r="H92" s="1" t="s">
        <v>3</v>
      </c>
      <c r="I92" s="1">
        <v>0</v>
      </c>
      <c r="J92" s="1"/>
      <c r="K92" s="1">
        <v>0</v>
      </c>
      <c r="L92" s="1"/>
      <c r="M92" s="1" t="s">
        <v>3</v>
      </c>
      <c r="N92" s="1"/>
      <c r="O92" s="1"/>
      <c r="P92" s="1"/>
      <c r="Q92" s="1"/>
      <c r="R92" s="1"/>
      <c r="S92" s="1">
        <v>0</v>
      </c>
      <c r="T92" s="1"/>
      <c r="U92" s="1" t="s">
        <v>3</v>
      </c>
      <c r="V92" s="1">
        <v>0</v>
      </c>
      <c r="W92" s="1"/>
      <c r="X92" s="1"/>
      <c r="Y92" s="1"/>
      <c r="Z92" s="1"/>
      <c r="AA92" s="1"/>
      <c r="AB92" s="1" t="s">
        <v>3</v>
      </c>
      <c r="AC92" s="1" t="s">
        <v>3</v>
      </c>
      <c r="AD92" s="1" t="s">
        <v>3</v>
      </c>
      <c r="AE92" s="1" t="s">
        <v>3</v>
      </c>
      <c r="AF92" s="1" t="s">
        <v>3</v>
      </c>
      <c r="AG92" s="1" t="s">
        <v>3</v>
      </c>
      <c r="AH92" s="1"/>
      <c r="AI92" s="1"/>
      <c r="AJ92" s="1"/>
      <c r="AK92" s="1"/>
      <c r="AL92" s="1"/>
      <c r="AM92" s="1"/>
      <c r="AN92" s="1"/>
      <c r="AO92" s="1"/>
      <c r="AP92" s="1" t="s">
        <v>3</v>
      </c>
      <c r="AQ92" s="1" t="s">
        <v>3</v>
      </c>
      <c r="AR92" s="1" t="s">
        <v>3</v>
      </c>
      <c r="AS92" s="1"/>
      <c r="AT92" s="1"/>
      <c r="AU92" s="1"/>
      <c r="AV92" s="1"/>
      <c r="AW92" s="1"/>
      <c r="AX92" s="1"/>
      <c r="AY92" s="1"/>
      <c r="AZ92" s="1" t="s">
        <v>3</v>
      </c>
      <c r="BA92" s="1"/>
      <c r="BB92" s="1" t="s">
        <v>3</v>
      </c>
      <c r="BC92" s="1" t="s">
        <v>3</v>
      </c>
      <c r="BD92" s="1" t="s">
        <v>3</v>
      </c>
      <c r="BE92" s="1" t="s">
        <v>3</v>
      </c>
      <c r="BF92" s="1" t="s">
        <v>3</v>
      </c>
      <c r="BG92" s="1" t="s">
        <v>3</v>
      </c>
      <c r="BH92" s="1" t="s">
        <v>3</v>
      </c>
      <c r="BI92" s="1" t="s">
        <v>3</v>
      </c>
      <c r="BJ92" s="1" t="s">
        <v>3</v>
      </c>
      <c r="BK92" s="1" t="s">
        <v>3</v>
      </c>
      <c r="BL92" s="1" t="s">
        <v>3</v>
      </c>
      <c r="BM92" s="1" t="s">
        <v>3</v>
      </c>
      <c r="BN92" s="1" t="s">
        <v>3</v>
      </c>
      <c r="BO92" s="1" t="s">
        <v>3</v>
      </c>
      <c r="BP92" s="1" t="s">
        <v>3</v>
      </c>
      <c r="BQ92" s="1"/>
      <c r="BR92" s="1"/>
      <c r="BS92" s="1"/>
      <c r="BT92" s="1"/>
      <c r="BU92" s="1"/>
      <c r="BV92" s="1"/>
      <c r="BW92" s="1"/>
      <c r="BX92" s="1">
        <v>0</v>
      </c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>
        <v>0</v>
      </c>
    </row>
    <row r="94" spans="1:245" x14ac:dyDescent="0.2">
      <c r="A94" s="2">
        <v>52</v>
      </c>
      <c r="B94" s="2">
        <f t="shared" ref="B94:G94" si="101">B143</f>
        <v>1</v>
      </c>
      <c r="C94" s="2">
        <f t="shared" si="101"/>
        <v>5</v>
      </c>
      <c r="D94" s="2">
        <f t="shared" si="101"/>
        <v>92</v>
      </c>
      <c r="E94" s="2">
        <f t="shared" si="101"/>
        <v>0</v>
      </c>
      <c r="F94" s="2" t="str">
        <f t="shared" si="101"/>
        <v>Новый подраздел</v>
      </c>
      <c r="G94" s="2" t="str">
        <f t="shared" si="101"/>
        <v>Система видеонаблюдения (стадион )</v>
      </c>
      <c r="H94" s="2"/>
      <c r="I94" s="2"/>
      <c r="J94" s="2"/>
      <c r="K94" s="2"/>
      <c r="L94" s="2"/>
      <c r="M94" s="2"/>
      <c r="N94" s="2"/>
      <c r="O94" s="2">
        <f t="shared" ref="O94:AT94" si="102">O143</f>
        <v>526548.28</v>
      </c>
      <c r="P94" s="2">
        <f t="shared" si="102"/>
        <v>388661.21</v>
      </c>
      <c r="Q94" s="2">
        <f t="shared" si="102"/>
        <v>25088.22</v>
      </c>
      <c r="R94" s="2">
        <f t="shared" si="102"/>
        <v>5710.46</v>
      </c>
      <c r="S94" s="2">
        <f t="shared" si="102"/>
        <v>112798.85</v>
      </c>
      <c r="T94" s="2">
        <f t="shared" si="102"/>
        <v>0</v>
      </c>
      <c r="U94" s="2">
        <f t="shared" si="102"/>
        <v>332.78</v>
      </c>
      <c r="V94" s="2">
        <f t="shared" si="102"/>
        <v>15.3445</v>
      </c>
      <c r="W94" s="2">
        <f t="shared" si="102"/>
        <v>0</v>
      </c>
      <c r="X94" s="2">
        <f t="shared" si="102"/>
        <v>105602.82</v>
      </c>
      <c r="Y94" s="2">
        <f t="shared" si="102"/>
        <v>73807.320000000007</v>
      </c>
      <c r="Z94" s="2">
        <f t="shared" si="102"/>
        <v>0</v>
      </c>
      <c r="AA94" s="2">
        <f t="shared" si="102"/>
        <v>0</v>
      </c>
      <c r="AB94" s="2">
        <f t="shared" si="102"/>
        <v>526548.28</v>
      </c>
      <c r="AC94" s="2">
        <f t="shared" si="102"/>
        <v>388661.21</v>
      </c>
      <c r="AD94" s="2">
        <f t="shared" si="102"/>
        <v>25088.22</v>
      </c>
      <c r="AE94" s="2">
        <f t="shared" si="102"/>
        <v>5710.46</v>
      </c>
      <c r="AF94" s="2">
        <f t="shared" si="102"/>
        <v>112798.85</v>
      </c>
      <c r="AG94" s="2">
        <f t="shared" si="102"/>
        <v>0</v>
      </c>
      <c r="AH94" s="2">
        <f t="shared" si="102"/>
        <v>332.78</v>
      </c>
      <c r="AI94" s="2">
        <f t="shared" si="102"/>
        <v>15.3445</v>
      </c>
      <c r="AJ94" s="2">
        <f t="shared" si="102"/>
        <v>0</v>
      </c>
      <c r="AK94" s="2">
        <f t="shared" si="102"/>
        <v>105602.82</v>
      </c>
      <c r="AL94" s="2">
        <f t="shared" si="102"/>
        <v>73807.320000000007</v>
      </c>
      <c r="AM94" s="2">
        <f t="shared" si="102"/>
        <v>0</v>
      </c>
      <c r="AN94" s="2">
        <f t="shared" si="102"/>
        <v>0</v>
      </c>
      <c r="AO94" s="2">
        <f t="shared" si="102"/>
        <v>0</v>
      </c>
      <c r="AP94" s="2">
        <f t="shared" si="102"/>
        <v>0</v>
      </c>
      <c r="AQ94" s="2">
        <f t="shared" si="102"/>
        <v>0</v>
      </c>
      <c r="AR94" s="2">
        <f t="shared" si="102"/>
        <v>705958.42</v>
      </c>
      <c r="AS94" s="2">
        <f t="shared" si="102"/>
        <v>396845.46</v>
      </c>
      <c r="AT94" s="2">
        <f t="shared" si="102"/>
        <v>309112.96000000002</v>
      </c>
      <c r="AU94" s="2">
        <f t="shared" ref="AU94:BZ94" si="103">AU143</f>
        <v>0</v>
      </c>
      <c r="AV94" s="2">
        <f t="shared" si="103"/>
        <v>388661.21</v>
      </c>
      <c r="AW94" s="2">
        <f t="shared" si="103"/>
        <v>388661.21</v>
      </c>
      <c r="AX94" s="2">
        <f t="shared" si="103"/>
        <v>0</v>
      </c>
      <c r="AY94" s="2">
        <f t="shared" si="103"/>
        <v>388661.21</v>
      </c>
      <c r="AZ94" s="2">
        <f t="shared" si="103"/>
        <v>0</v>
      </c>
      <c r="BA94" s="2">
        <f t="shared" si="103"/>
        <v>0</v>
      </c>
      <c r="BB94" s="2">
        <f t="shared" si="103"/>
        <v>0</v>
      </c>
      <c r="BC94" s="2">
        <f t="shared" si="103"/>
        <v>0</v>
      </c>
      <c r="BD94" s="2">
        <f t="shared" si="103"/>
        <v>0</v>
      </c>
      <c r="BE94" s="2">
        <f t="shared" si="103"/>
        <v>0</v>
      </c>
      <c r="BF94" s="2">
        <f t="shared" si="103"/>
        <v>0</v>
      </c>
      <c r="BG94" s="2">
        <f t="shared" si="103"/>
        <v>0</v>
      </c>
      <c r="BH94" s="2">
        <f t="shared" si="103"/>
        <v>0</v>
      </c>
      <c r="BI94" s="2">
        <f t="shared" si="103"/>
        <v>0</v>
      </c>
      <c r="BJ94" s="2">
        <f t="shared" si="103"/>
        <v>0</v>
      </c>
      <c r="BK94" s="2">
        <f t="shared" si="103"/>
        <v>0</v>
      </c>
      <c r="BL94" s="2">
        <f t="shared" si="103"/>
        <v>0</v>
      </c>
      <c r="BM94" s="2">
        <f t="shared" si="103"/>
        <v>0</v>
      </c>
      <c r="BN94" s="2">
        <f t="shared" si="103"/>
        <v>0</v>
      </c>
      <c r="BO94" s="2">
        <f t="shared" si="103"/>
        <v>0</v>
      </c>
      <c r="BP94" s="2">
        <f t="shared" si="103"/>
        <v>0</v>
      </c>
      <c r="BQ94" s="2">
        <f t="shared" si="103"/>
        <v>0</v>
      </c>
      <c r="BR94" s="2">
        <f t="shared" si="103"/>
        <v>0</v>
      </c>
      <c r="BS94" s="2">
        <f t="shared" si="103"/>
        <v>0</v>
      </c>
      <c r="BT94" s="2">
        <f t="shared" si="103"/>
        <v>0</v>
      </c>
      <c r="BU94" s="2">
        <f t="shared" si="103"/>
        <v>0</v>
      </c>
      <c r="BV94" s="2">
        <f t="shared" si="103"/>
        <v>0</v>
      </c>
      <c r="BW94" s="2">
        <f t="shared" si="103"/>
        <v>0</v>
      </c>
      <c r="BX94" s="2">
        <f t="shared" si="103"/>
        <v>0</v>
      </c>
      <c r="BY94" s="2">
        <f t="shared" si="103"/>
        <v>0</v>
      </c>
      <c r="BZ94" s="2">
        <f t="shared" si="103"/>
        <v>0</v>
      </c>
      <c r="CA94" s="2">
        <f t="shared" ref="CA94:DF94" si="104">CA143</f>
        <v>705958.42</v>
      </c>
      <c r="CB94" s="2">
        <f t="shared" si="104"/>
        <v>396845.46</v>
      </c>
      <c r="CC94" s="2">
        <f t="shared" si="104"/>
        <v>309112.96000000002</v>
      </c>
      <c r="CD94" s="2">
        <f t="shared" si="104"/>
        <v>0</v>
      </c>
      <c r="CE94" s="2">
        <f t="shared" si="104"/>
        <v>388661.21</v>
      </c>
      <c r="CF94" s="2">
        <f t="shared" si="104"/>
        <v>388661.21</v>
      </c>
      <c r="CG94" s="2">
        <f t="shared" si="104"/>
        <v>0</v>
      </c>
      <c r="CH94" s="2">
        <f t="shared" si="104"/>
        <v>388661.21</v>
      </c>
      <c r="CI94" s="2">
        <f t="shared" si="104"/>
        <v>0</v>
      </c>
      <c r="CJ94" s="2">
        <f t="shared" si="104"/>
        <v>0</v>
      </c>
      <c r="CK94" s="2">
        <f t="shared" si="104"/>
        <v>0</v>
      </c>
      <c r="CL94" s="2">
        <f t="shared" si="104"/>
        <v>0</v>
      </c>
      <c r="CM94" s="2">
        <f t="shared" si="104"/>
        <v>0</v>
      </c>
      <c r="CN94" s="2">
        <f t="shared" si="104"/>
        <v>0</v>
      </c>
      <c r="CO94" s="2">
        <f t="shared" si="104"/>
        <v>0</v>
      </c>
      <c r="CP94" s="2">
        <f t="shared" si="104"/>
        <v>0</v>
      </c>
      <c r="CQ94" s="2">
        <f t="shared" si="104"/>
        <v>0</v>
      </c>
      <c r="CR94" s="2">
        <f t="shared" si="104"/>
        <v>0</v>
      </c>
      <c r="CS94" s="2">
        <f t="shared" si="104"/>
        <v>0</v>
      </c>
      <c r="CT94" s="2">
        <f t="shared" si="104"/>
        <v>0</v>
      </c>
      <c r="CU94" s="2">
        <f t="shared" si="104"/>
        <v>0</v>
      </c>
      <c r="CV94" s="2">
        <f t="shared" si="104"/>
        <v>0</v>
      </c>
      <c r="CW94" s="2">
        <f t="shared" si="104"/>
        <v>0</v>
      </c>
      <c r="CX94" s="2">
        <f t="shared" si="104"/>
        <v>0</v>
      </c>
      <c r="CY94" s="2">
        <f t="shared" si="104"/>
        <v>0</v>
      </c>
      <c r="CZ94" s="2">
        <f t="shared" si="104"/>
        <v>0</v>
      </c>
      <c r="DA94" s="2">
        <f t="shared" si="104"/>
        <v>0</v>
      </c>
      <c r="DB94" s="2">
        <f t="shared" si="104"/>
        <v>0</v>
      </c>
      <c r="DC94" s="2">
        <f t="shared" si="104"/>
        <v>0</v>
      </c>
      <c r="DD94" s="2">
        <f t="shared" si="104"/>
        <v>0</v>
      </c>
      <c r="DE94" s="2">
        <f t="shared" si="104"/>
        <v>0</v>
      </c>
      <c r="DF94" s="2">
        <f t="shared" si="104"/>
        <v>0</v>
      </c>
      <c r="DG94" s="3">
        <f t="shared" ref="DG94:EL94" si="105">DG143</f>
        <v>0</v>
      </c>
      <c r="DH94" s="3">
        <f t="shared" si="105"/>
        <v>0</v>
      </c>
      <c r="DI94" s="3">
        <f t="shared" si="105"/>
        <v>0</v>
      </c>
      <c r="DJ94" s="3">
        <f t="shared" si="105"/>
        <v>0</v>
      </c>
      <c r="DK94" s="3">
        <f t="shared" si="105"/>
        <v>0</v>
      </c>
      <c r="DL94" s="3">
        <f t="shared" si="105"/>
        <v>0</v>
      </c>
      <c r="DM94" s="3">
        <f t="shared" si="105"/>
        <v>0</v>
      </c>
      <c r="DN94" s="3">
        <f t="shared" si="105"/>
        <v>0</v>
      </c>
      <c r="DO94" s="3">
        <f t="shared" si="105"/>
        <v>0</v>
      </c>
      <c r="DP94" s="3">
        <f t="shared" si="105"/>
        <v>0</v>
      </c>
      <c r="DQ94" s="3">
        <f t="shared" si="105"/>
        <v>0</v>
      </c>
      <c r="DR94" s="3">
        <f t="shared" si="105"/>
        <v>0</v>
      </c>
      <c r="DS94" s="3">
        <f t="shared" si="105"/>
        <v>0</v>
      </c>
      <c r="DT94" s="3">
        <f t="shared" si="105"/>
        <v>0</v>
      </c>
      <c r="DU94" s="3">
        <f t="shared" si="105"/>
        <v>0</v>
      </c>
      <c r="DV94" s="3">
        <f t="shared" si="105"/>
        <v>0</v>
      </c>
      <c r="DW94" s="3">
        <f t="shared" si="105"/>
        <v>0</v>
      </c>
      <c r="DX94" s="3">
        <f t="shared" si="105"/>
        <v>0</v>
      </c>
      <c r="DY94" s="3">
        <f t="shared" si="105"/>
        <v>0</v>
      </c>
      <c r="DZ94" s="3">
        <f t="shared" si="105"/>
        <v>0</v>
      </c>
      <c r="EA94" s="3">
        <f t="shared" si="105"/>
        <v>0</v>
      </c>
      <c r="EB94" s="3">
        <f t="shared" si="105"/>
        <v>0</v>
      </c>
      <c r="EC94" s="3">
        <f t="shared" si="105"/>
        <v>0</v>
      </c>
      <c r="ED94" s="3">
        <f t="shared" si="105"/>
        <v>0</v>
      </c>
      <c r="EE94" s="3">
        <f t="shared" si="105"/>
        <v>0</v>
      </c>
      <c r="EF94" s="3">
        <f t="shared" si="105"/>
        <v>0</v>
      </c>
      <c r="EG94" s="3">
        <f t="shared" si="105"/>
        <v>0</v>
      </c>
      <c r="EH94" s="3">
        <f t="shared" si="105"/>
        <v>0</v>
      </c>
      <c r="EI94" s="3">
        <f t="shared" si="105"/>
        <v>0</v>
      </c>
      <c r="EJ94" s="3">
        <f t="shared" si="105"/>
        <v>0</v>
      </c>
      <c r="EK94" s="3">
        <f t="shared" si="105"/>
        <v>0</v>
      </c>
      <c r="EL94" s="3">
        <f t="shared" si="105"/>
        <v>0</v>
      </c>
      <c r="EM94" s="3">
        <f t="shared" ref="EM94:FR94" si="106">EM143</f>
        <v>0</v>
      </c>
      <c r="EN94" s="3">
        <f t="shared" si="106"/>
        <v>0</v>
      </c>
      <c r="EO94" s="3">
        <f t="shared" si="106"/>
        <v>0</v>
      </c>
      <c r="EP94" s="3">
        <f t="shared" si="106"/>
        <v>0</v>
      </c>
      <c r="EQ94" s="3">
        <f t="shared" si="106"/>
        <v>0</v>
      </c>
      <c r="ER94" s="3">
        <f t="shared" si="106"/>
        <v>0</v>
      </c>
      <c r="ES94" s="3">
        <f t="shared" si="106"/>
        <v>0</v>
      </c>
      <c r="ET94" s="3">
        <f t="shared" si="106"/>
        <v>0</v>
      </c>
      <c r="EU94" s="3">
        <f t="shared" si="106"/>
        <v>0</v>
      </c>
      <c r="EV94" s="3">
        <f t="shared" si="106"/>
        <v>0</v>
      </c>
      <c r="EW94" s="3">
        <f t="shared" si="106"/>
        <v>0</v>
      </c>
      <c r="EX94" s="3">
        <f t="shared" si="106"/>
        <v>0</v>
      </c>
      <c r="EY94" s="3">
        <f t="shared" si="106"/>
        <v>0</v>
      </c>
      <c r="EZ94" s="3">
        <f t="shared" si="106"/>
        <v>0</v>
      </c>
      <c r="FA94" s="3">
        <f t="shared" si="106"/>
        <v>0</v>
      </c>
      <c r="FB94" s="3">
        <f t="shared" si="106"/>
        <v>0</v>
      </c>
      <c r="FC94" s="3">
        <f t="shared" si="106"/>
        <v>0</v>
      </c>
      <c r="FD94" s="3">
        <f t="shared" si="106"/>
        <v>0</v>
      </c>
      <c r="FE94" s="3">
        <f t="shared" si="106"/>
        <v>0</v>
      </c>
      <c r="FF94" s="3">
        <f t="shared" si="106"/>
        <v>0</v>
      </c>
      <c r="FG94" s="3">
        <f t="shared" si="106"/>
        <v>0</v>
      </c>
      <c r="FH94" s="3">
        <f t="shared" si="106"/>
        <v>0</v>
      </c>
      <c r="FI94" s="3">
        <f t="shared" si="106"/>
        <v>0</v>
      </c>
      <c r="FJ94" s="3">
        <f t="shared" si="106"/>
        <v>0</v>
      </c>
      <c r="FK94" s="3">
        <f t="shared" si="106"/>
        <v>0</v>
      </c>
      <c r="FL94" s="3">
        <f t="shared" si="106"/>
        <v>0</v>
      </c>
      <c r="FM94" s="3">
        <f t="shared" si="106"/>
        <v>0</v>
      </c>
      <c r="FN94" s="3">
        <f t="shared" si="106"/>
        <v>0</v>
      </c>
      <c r="FO94" s="3">
        <f t="shared" si="106"/>
        <v>0</v>
      </c>
      <c r="FP94" s="3">
        <f t="shared" si="106"/>
        <v>0</v>
      </c>
      <c r="FQ94" s="3">
        <f t="shared" si="106"/>
        <v>0</v>
      </c>
      <c r="FR94" s="3">
        <f t="shared" si="106"/>
        <v>0</v>
      </c>
      <c r="FS94" s="3">
        <f t="shared" ref="FS94:GX94" si="107">FS143</f>
        <v>0</v>
      </c>
      <c r="FT94" s="3">
        <f t="shared" si="107"/>
        <v>0</v>
      </c>
      <c r="FU94" s="3">
        <f t="shared" si="107"/>
        <v>0</v>
      </c>
      <c r="FV94" s="3">
        <f t="shared" si="107"/>
        <v>0</v>
      </c>
      <c r="FW94" s="3">
        <f t="shared" si="107"/>
        <v>0</v>
      </c>
      <c r="FX94" s="3">
        <f t="shared" si="107"/>
        <v>0</v>
      </c>
      <c r="FY94" s="3">
        <f t="shared" si="107"/>
        <v>0</v>
      </c>
      <c r="FZ94" s="3">
        <f t="shared" si="107"/>
        <v>0</v>
      </c>
      <c r="GA94" s="3">
        <f t="shared" si="107"/>
        <v>0</v>
      </c>
      <c r="GB94" s="3">
        <f t="shared" si="107"/>
        <v>0</v>
      </c>
      <c r="GC94" s="3">
        <f t="shared" si="107"/>
        <v>0</v>
      </c>
      <c r="GD94" s="3">
        <f t="shared" si="107"/>
        <v>0</v>
      </c>
      <c r="GE94" s="3">
        <f t="shared" si="107"/>
        <v>0</v>
      </c>
      <c r="GF94" s="3">
        <f t="shared" si="107"/>
        <v>0</v>
      </c>
      <c r="GG94" s="3">
        <f t="shared" si="107"/>
        <v>0</v>
      </c>
      <c r="GH94" s="3">
        <f t="shared" si="107"/>
        <v>0</v>
      </c>
      <c r="GI94" s="3">
        <f t="shared" si="107"/>
        <v>0</v>
      </c>
      <c r="GJ94" s="3">
        <f t="shared" si="107"/>
        <v>0</v>
      </c>
      <c r="GK94" s="3">
        <f t="shared" si="107"/>
        <v>0</v>
      </c>
      <c r="GL94" s="3">
        <f t="shared" si="107"/>
        <v>0</v>
      </c>
      <c r="GM94" s="3">
        <f t="shared" si="107"/>
        <v>0</v>
      </c>
      <c r="GN94" s="3">
        <f t="shared" si="107"/>
        <v>0</v>
      </c>
      <c r="GO94" s="3">
        <f t="shared" si="107"/>
        <v>0</v>
      </c>
      <c r="GP94" s="3">
        <f t="shared" si="107"/>
        <v>0</v>
      </c>
      <c r="GQ94" s="3">
        <f t="shared" si="107"/>
        <v>0</v>
      </c>
      <c r="GR94" s="3">
        <f t="shared" si="107"/>
        <v>0</v>
      </c>
      <c r="GS94" s="3">
        <f t="shared" si="107"/>
        <v>0</v>
      </c>
      <c r="GT94" s="3">
        <f t="shared" si="107"/>
        <v>0</v>
      </c>
      <c r="GU94" s="3">
        <f t="shared" si="107"/>
        <v>0</v>
      </c>
      <c r="GV94" s="3">
        <f t="shared" si="107"/>
        <v>0</v>
      </c>
      <c r="GW94" s="3">
        <f t="shared" si="107"/>
        <v>0</v>
      </c>
      <c r="GX94" s="3">
        <f t="shared" si="107"/>
        <v>0</v>
      </c>
    </row>
    <row r="96" spans="1:245" x14ac:dyDescent="0.2">
      <c r="A96">
        <v>17</v>
      </c>
      <c r="B96">
        <v>1</v>
      </c>
      <c r="C96">
        <f>ROW(SmtRes!A164)</f>
        <v>164</v>
      </c>
      <c r="D96">
        <f>ROW(EtalonRes!A164)</f>
        <v>164</v>
      </c>
      <c r="E96" t="s">
        <v>176</v>
      </c>
      <c r="F96" t="s">
        <v>177</v>
      </c>
      <c r="G96" t="s">
        <v>178</v>
      </c>
      <c r="H96" t="s">
        <v>34</v>
      </c>
      <c r="I96">
        <v>13</v>
      </c>
      <c r="J96">
        <v>0</v>
      </c>
      <c r="K96">
        <v>13</v>
      </c>
      <c r="O96">
        <f t="shared" ref="O96:O141" si="108">ROUND(CP96,2)</f>
        <v>16778.830000000002</v>
      </c>
      <c r="P96">
        <f t="shared" ref="P96:P141" si="109">ROUND(CQ96*I96,2)</f>
        <v>0</v>
      </c>
      <c r="Q96">
        <f t="shared" ref="Q96:Q141" si="110">ROUND(CR96*I96,2)</f>
        <v>219.91</v>
      </c>
      <c r="R96">
        <f t="shared" ref="R96:R141" si="111">ROUND(CS96*I96,2)</f>
        <v>0</v>
      </c>
      <c r="S96">
        <f t="shared" ref="S96:S141" si="112">ROUND(CT96*I96,2)</f>
        <v>16558.919999999998</v>
      </c>
      <c r="T96">
        <f t="shared" ref="T96:T141" si="113">ROUND(CU96*I96,2)</f>
        <v>0</v>
      </c>
      <c r="U96">
        <f t="shared" ref="U96:U141" si="114">CV96*I96</f>
        <v>43.387499999999996</v>
      </c>
      <c r="V96">
        <f t="shared" ref="V96:V141" si="115">CW96*I96</f>
        <v>0</v>
      </c>
      <c r="W96">
        <f t="shared" ref="W96:W141" si="116">ROUND(CX96*I96,2)</f>
        <v>0</v>
      </c>
      <c r="X96">
        <f t="shared" ref="X96:X141" si="117">ROUND(CY96,2)</f>
        <v>13247.14</v>
      </c>
      <c r="Y96">
        <f t="shared" ref="Y96:Y141" si="118">ROUND(CZ96,2)</f>
        <v>9935.35</v>
      </c>
      <c r="AA96">
        <v>78076343</v>
      </c>
      <c r="AB96">
        <f t="shared" ref="AB96:AB141" si="119">ROUND((AC96+AD96+AF96),2)</f>
        <v>37.770000000000003</v>
      </c>
      <c r="AC96">
        <f>ROUND(((ES96*0)),2)</f>
        <v>0</v>
      </c>
      <c r="AD96">
        <f t="shared" ref="AD96:AD141" si="120">ROUND((((ET96)-(EU96))+AE96),2)</f>
        <v>3.63</v>
      </c>
      <c r="AE96">
        <f t="shared" ref="AE96:AE141" si="121">ROUND((EU96),2)</f>
        <v>0</v>
      </c>
      <c r="AF96">
        <f>ROUND(((EV96*1.25)),2)</f>
        <v>34.14</v>
      </c>
      <c r="AG96">
        <f t="shared" ref="AG96:AG141" si="122">ROUND((AP96),2)</f>
        <v>0</v>
      </c>
      <c r="AH96">
        <f>((EW96*1.25))</f>
        <v>3.3374999999999999</v>
      </c>
      <c r="AI96">
        <f t="shared" ref="AI96:AI141" si="123">(EX96)</f>
        <v>0</v>
      </c>
      <c r="AJ96">
        <f t="shared" ref="AJ96:AJ141" si="124">(AS96)</f>
        <v>0</v>
      </c>
      <c r="AK96">
        <v>31.85</v>
      </c>
      <c r="AL96">
        <v>0.91</v>
      </c>
      <c r="AM96">
        <v>3.63</v>
      </c>
      <c r="AN96">
        <v>0</v>
      </c>
      <c r="AO96">
        <v>27.31</v>
      </c>
      <c r="AP96">
        <v>0</v>
      </c>
      <c r="AQ96">
        <v>2.67</v>
      </c>
      <c r="AR96">
        <v>0</v>
      </c>
      <c r="AS96">
        <v>0</v>
      </c>
      <c r="AT96">
        <v>80</v>
      </c>
      <c r="AU96">
        <v>60</v>
      </c>
      <c r="AV96">
        <v>1</v>
      </c>
      <c r="AW96">
        <v>1</v>
      </c>
      <c r="AZ96">
        <v>1</v>
      </c>
      <c r="BA96">
        <v>37.31</v>
      </c>
      <c r="BB96">
        <v>4.66</v>
      </c>
      <c r="BC96">
        <v>24.03</v>
      </c>
      <c r="BD96" t="s">
        <v>3</v>
      </c>
      <c r="BE96" t="s">
        <v>3</v>
      </c>
      <c r="BF96" t="s">
        <v>3</v>
      </c>
      <c r="BG96" t="s">
        <v>3</v>
      </c>
      <c r="BH96">
        <v>0</v>
      </c>
      <c r="BI96">
        <v>2</v>
      </c>
      <c r="BJ96" t="s">
        <v>179</v>
      </c>
      <c r="BM96">
        <v>110012</v>
      </c>
      <c r="BN96">
        <v>0</v>
      </c>
      <c r="BO96" t="s">
        <v>177</v>
      </c>
      <c r="BP96">
        <v>1</v>
      </c>
      <c r="BQ96">
        <v>3</v>
      </c>
      <c r="BR96">
        <v>0</v>
      </c>
      <c r="BS96">
        <v>37.31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80</v>
      </c>
      <c r="CA96">
        <v>60</v>
      </c>
      <c r="CB96" t="s">
        <v>3</v>
      </c>
      <c r="CE96">
        <v>0</v>
      </c>
      <c r="CF96">
        <v>0</v>
      </c>
      <c r="CG96">
        <v>0</v>
      </c>
      <c r="CM96">
        <v>0</v>
      </c>
      <c r="CN96" t="s">
        <v>180</v>
      </c>
      <c r="CO96">
        <v>0</v>
      </c>
      <c r="CP96">
        <f t="shared" ref="CP96:CP141" si="125">(P96+Q96+S96)</f>
        <v>16778.829999999998</v>
      </c>
      <c r="CQ96">
        <f t="shared" ref="CQ96:CQ141" si="126">AC96*BC96</f>
        <v>0</v>
      </c>
      <c r="CR96">
        <f t="shared" ref="CR96:CR141" si="127">AD96*BB96</f>
        <v>16.915800000000001</v>
      </c>
      <c r="CS96">
        <f t="shared" ref="CS96:CS141" si="128">AE96*BS96</f>
        <v>0</v>
      </c>
      <c r="CT96">
        <f t="shared" ref="CT96:CT141" si="129">AF96*BA96</f>
        <v>1273.7634</v>
      </c>
      <c r="CU96">
        <f t="shared" ref="CU96:CU141" si="130">AG96</f>
        <v>0</v>
      </c>
      <c r="CV96">
        <f t="shared" ref="CV96:CV141" si="131">AH96</f>
        <v>3.3374999999999999</v>
      </c>
      <c r="CW96">
        <f t="shared" ref="CW96:CW141" si="132">AI96</f>
        <v>0</v>
      </c>
      <c r="CX96">
        <f t="shared" ref="CX96:CX141" si="133">AJ96</f>
        <v>0</v>
      </c>
      <c r="CY96">
        <f t="shared" ref="CY96:CY141" si="134">(((S96+R96)*AT96)/100)</f>
        <v>13247.135999999999</v>
      </c>
      <c r="CZ96">
        <f t="shared" ref="CZ96:CZ141" si="135">(((S96+R96)*AU96)/100)</f>
        <v>9935.351999999999</v>
      </c>
      <c r="DC96" t="s">
        <v>3</v>
      </c>
      <c r="DD96" t="s">
        <v>36</v>
      </c>
      <c r="DE96" t="s">
        <v>3</v>
      </c>
      <c r="DF96" t="s">
        <v>3</v>
      </c>
      <c r="DG96" t="s">
        <v>181</v>
      </c>
      <c r="DH96" t="s">
        <v>3</v>
      </c>
      <c r="DI96" t="s">
        <v>181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1013</v>
      </c>
      <c r="DV96" t="s">
        <v>34</v>
      </c>
      <c r="DW96" t="s">
        <v>34</v>
      </c>
      <c r="DX96">
        <v>1</v>
      </c>
      <c r="DZ96" t="s">
        <v>3</v>
      </c>
      <c r="EA96" t="s">
        <v>3</v>
      </c>
      <c r="EB96" t="s">
        <v>3</v>
      </c>
      <c r="EC96" t="s">
        <v>3</v>
      </c>
      <c r="EE96">
        <v>68514667</v>
      </c>
      <c r="EF96">
        <v>3</v>
      </c>
      <c r="EG96" t="s">
        <v>37</v>
      </c>
      <c r="EH96">
        <v>0</v>
      </c>
      <c r="EI96" t="s">
        <v>3</v>
      </c>
      <c r="EJ96">
        <v>2</v>
      </c>
      <c r="EK96">
        <v>110012</v>
      </c>
      <c r="EL96" t="s">
        <v>182</v>
      </c>
      <c r="EM96" t="s">
        <v>39</v>
      </c>
      <c r="EO96" t="s">
        <v>183</v>
      </c>
      <c r="EQ96">
        <v>768</v>
      </c>
      <c r="ER96">
        <v>31.85</v>
      </c>
      <c r="ES96">
        <v>0.91</v>
      </c>
      <c r="ET96">
        <v>3.63</v>
      </c>
      <c r="EU96">
        <v>0</v>
      </c>
      <c r="EV96">
        <v>27.31</v>
      </c>
      <c r="EW96">
        <v>2.67</v>
      </c>
      <c r="EX96">
        <v>0</v>
      </c>
      <c r="EY96">
        <v>0</v>
      </c>
      <c r="FQ96">
        <v>0</v>
      </c>
      <c r="FR96">
        <f t="shared" ref="FR96:FR141" si="136">ROUND(IF(BI96=3,GM96,0),2)</f>
        <v>0</v>
      </c>
      <c r="FS96">
        <v>0</v>
      </c>
      <c r="FX96">
        <v>80</v>
      </c>
      <c r="FY96">
        <v>60</v>
      </c>
      <c r="GA96" t="s">
        <v>3</v>
      </c>
      <c r="GD96">
        <v>1</v>
      </c>
      <c r="GF96">
        <v>-568035852</v>
      </c>
      <c r="GG96">
        <v>2</v>
      </c>
      <c r="GH96">
        <v>1</v>
      </c>
      <c r="GI96">
        <v>2</v>
      </c>
      <c r="GJ96">
        <v>0</v>
      </c>
      <c r="GK96">
        <v>0</v>
      </c>
      <c r="GL96">
        <f t="shared" ref="GL96:GL141" si="137">ROUND(IF(AND(BH96=3,BI96=3,FS96&lt;&gt;0),P96,0),2)</f>
        <v>0</v>
      </c>
      <c r="GM96">
        <f t="shared" ref="GM96:GM141" si="138">ROUND(O96+X96+Y96,2)+GX96</f>
        <v>39961.32</v>
      </c>
      <c r="GN96">
        <f t="shared" ref="GN96:GN141" si="139">IF(OR(BI96=0,BI96=1),GM96-GX96,0)</f>
        <v>0</v>
      </c>
      <c r="GO96">
        <f t="shared" ref="GO96:GO141" si="140">IF(BI96=2,GM96-GX96,0)</f>
        <v>39961.32</v>
      </c>
      <c r="GP96">
        <f t="shared" ref="GP96:GP141" si="141">IF(BI96=4,GM96-GX96,0)</f>
        <v>0</v>
      </c>
      <c r="GR96">
        <v>0</v>
      </c>
      <c r="GS96">
        <v>3</v>
      </c>
      <c r="GT96">
        <v>0</v>
      </c>
      <c r="GU96" t="s">
        <v>3</v>
      </c>
      <c r="GV96">
        <f t="shared" ref="GV96:GV141" si="142">ROUND((GT96),2)</f>
        <v>0</v>
      </c>
      <c r="GW96">
        <v>1</v>
      </c>
      <c r="GX96">
        <f t="shared" ref="GX96:GX141" si="143">ROUND(HC96*I96,2)</f>
        <v>0</v>
      </c>
      <c r="HA96">
        <v>0</v>
      </c>
      <c r="HB96">
        <v>0</v>
      </c>
      <c r="HC96">
        <f t="shared" ref="HC96:HC141" si="144">GV96*GW96</f>
        <v>0</v>
      </c>
      <c r="HE96" t="s">
        <v>3</v>
      </c>
      <c r="HF96" t="s">
        <v>3</v>
      </c>
      <c r="HM96" t="s">
        <v>3</v>
      </c>
      <c r="HN96" t="s">
        <v>3</v>
      </c>
      <c r="HO96" t="s">
        <v>3</v>
      </c>
      <c r="HP96" t="s">
        <v>3</v>
      </c>
      <c r="HQ96" t="s">
        <v>3</v>
      </c>
      <c r="IK96">
        <v>0</v>
      </c>
    </row>
    <row r="97" spans="1:245" x14ac:dyDescent="0.2">
      <c r="A97">
        <v>17</v>
      </c>
      <c r="B97">
        <v>1</v>
      </c>
      <c r="E97" t="s">
        <v>184</v>
      </c>
      <c r="F97" t="s">
        <v>185</v>
      </c>
      <c r="G97" t="s">
        <v>186</v>
      </c>
      <c r="H97" t="s">
        <v>187</v>
      </c>
      <c r="I97">
        <v>5.5</v>
      </c>
      <c r="J97">
        <v>0</v>
      </c>
      <c r="K97">
        <v>5.5</v>
      </c>
      <c r="O97">
        <f t="shared" si="108"/>
        <v>6632.29</v>
      </c>
      <c r="P97">
        <f t="shared" si="109"/>
        <v>0</v>
      </c>
      <c r="Q97">
        <f t="shared" si="110"/>
        <v>6632.29</v>
      </c>
      <c r="R97">
        <f t="shared" si="111"/>
        <v>1846.85</v>
      </c>
      <c r="S97">
        <f t="shared" si="112"/>
        <v>0</v>
      </c>
      <c r="T97">
        <f t="shared" si="113"/>
        <v>0</v>
      </c>
      <c r="U97">
        <f t="shared" si="114"/>
        <v>0</v>
      </c>
      <c r="V97">
        <f t="shared" si="115"/>
        <v>5.5</v>
      </c>
      <c r="W97">
        <f t="shared" si="116"/>
        <v>0</v>
      </c>
      <c r="X97">
        <f t="shared" si="117"/>
        <v>0</v>
      </c>
      <c r="Y97">
        <f t="shared" si="118"/>
        <v>0</v>
      </c>
      <c r="AA97">
        <v>78076343</v>
      </c>
      <c r="AB97">
        <f t="shared" si="119"/>
        <v>119.63</v>
      </c>
      <c r="AC97">
        <f t="shared" ref="AC97:AC102" si="145">ROUND((ES97),2)</f>
        <v>0</v>
      </c>
      <c r="AD97">
        <f t="shared" si="120"/>
        <v>119.63</v>
      </c>
      <c r="AE97">
        <f t="shared" si="121"/>
        <v>9</v>
      </c>
      <c r="AF97">
        <f t="shared" ref="AF97:AF141" si="146">ROUND((EV97),2)</f>
        <v>0</v>
      </c>
      <c r="AG97">
        <f t="shared" si="122"/>
        <v>0</v>
      </c>
      <c r="AH97">
        <f t="shared" ref="AH97:AH141" si="147">(EW97)</f>
        <v>0</v>
      </c>
      <c r="AI97">
        <f t="shared" si="123"/>
        <v>1</v>
      </c>
      <c r="AJ97">
        <f t="shared" si="124"/>
        <v>0</v>
      </c>
      <c r="AK97">
        <v>119.63</v>
      </c>
      <c r="AL97">
        <v>0</v>
      </c>
      <c r="AM97">
        <v>119.63</v>
      </c>
      <c r="AN97">
        <v>9</v>
      </c>
      <c r="AO97">
        <v>0</v>
      </c>
      <c r="AP97">
        <v>0</v>
      </c>
      <c r="AQ97">
        <v>0</v>
      </c>
      <c r="AR97">
        <v>1</v>
      </c>
      <c r="AS97">
        <v>0</v>
      </c>
      <c r="AT97">
        <v>0</v>
      </c>
      <c r="AU97">
        <v>0</v>
      </c>
      <c r="AV97">
        <v>1</v>
      </c>
      <c r="AW97">
        <v>1</v>
      </c>
      <c r="AZ97">
        <v>1</v>
      </c>
      <c r="BA97">
        <v>1</v>
      </c>
      <c r="BB97">
        <v>10.08</v>
      </c>
      <c r="BC97">
        <v>1</v>
      </c>
      <c r="BD97" t="s">
        <v>3</v>
      </c>
      <c r="BE97" t="s">
        <v>3</v>
      </c>
      <c r="BF97" t="s">
        <v>3</v>
      </c>
      <c r="BG97" t="s">
        <v>3</v>
      </c>
      <c r="BH97">
        <v>2</v>
      </c>
      <c r="BI97">
        <v>1</v>
      </c>
      <c r="BJ97" t="s">
        <v>188</v>
      </c>
      <c r="BM97">
        <v>400001</v>
      </c>
      <c r="BN97">
        <v>0</v>
      </c>
      <c r="BO97" t="s">
        <v>185</v>
      </c>
      <c r="BP97">
        <v>1</v>
      </c>
      <c r="BQ97">
        <v>7</v>
      </c>
      <c r="BR97">
        <v>0</v>
      </c>
      <c r="BS97">
        <v>37.31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0</v>
      </c>
      <c r="CA97">
        <v>0</v>
      </c>
      <c r="CB97" t="s">
        <v>3</v>
      </c>
      <c r="CE97">
        <v>0</v>
      </c>
      <c r="CF97">
        <v>0</v>
      </c>
      <c r="CG97">
        <v>0</v>
      </c>
      <c r="CM97">
        <v>0</v>
      </c>
      <c r="CN97" t="s">
        <v>3</v>
      </c>
      <c r="CO97">
        <v>0</v>
      </c>
      <c r="CP97">
        <f t="shared" si="125"/>
        <v>6632.29</v>
      </c>
      <c r="CQ97">
        <f t="shared" si="126"/>
        <v>0</v>
      </c>
      <c r="CR97">
        <f t="shared" si="127"/>
        <v>1205.8704</v>
      </c>
      <c r="CS97">
        <f t="shared" si="128"/>
        <v>335.79</v>
      </c>
      <c r="CT97">
        <f t="shared" si="129"/>
        <v>0</v>
      </c>
      <c r="CU97">
        <f t="shared" si="130"/>
        <v>0</v>
      </c>
      <c r="CV97">
        <f t="shared" si="131"/>
        <v>0</v>
      </c>
      <c r="CW97">
        <f t="shared" si="132"/>
        <v>1</v>
      </c>
      <c r="CX97">
        <f t="shared" si="133"/>
        <v>0</v>
      </c>
      <c r="CY97">
        <f t="shared" si="134"/>
        <v>0</v>
      </c>
      <c r="CZ97">
        <f t="shared" si="135"/>
        <v>0</v>
      </c>
      <c r="DC97" t="s">
        <v>3</v>
      </c>
      <c r="DD97" t="s">
        <v>3</v>
      </c>
      <c r="DE97" t="s">
        <v>3</v>
      </c>
      <c r="DF97" t="s">
        <v>3</v>
      </c>
      <c r="DG97" t="s">
        <v>3</v>
      </c>
      <c r="DH97" t="s">
        <v>3</v>
      </c>
      <c r="DI97" t="s">
        <v>3</v>
      </c>
      <c r="DJ97" t="s">
        <v>3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1011</v>
      </c>
      <c r="DV97" t="s">
        <v>187</v>
      </c>
      <c r="DW97" t="s">
        <v>187</v>
      </c>
      <c r="DX97">
        <v>1</v>
      </c>
      <c r="DZ97" t="s">
        <v>3</v>
      </c>
      <c r="EA97" t="s">
        <v>3</v>
      </c>
      <c r="EB97" t="s">
        <v>3</v>
      </c>
      <c r="EC97" t="s">
        <v>3</v>
      </c>
      <c r="EE97">
        <v>68514388</v>
      </c>
      <c r="EF97">
        <v>7</v>
      </c>
      <c r="EG97" t="s">
        <v>189</v>
      </c>
      <c r="EH97">
        <v>0</v>
      </c>
      <c r="EI97" t="s">
        <v>3</v>
      </c>
      <c r="EJ97">
        <v>1</v>
      </c>
      <c r="EK97">
        <v>400001</v>
      </c>
      <c r="EL97" t="s">
        <v>190</v>
      </c>
      <c r="EM97" t="s">
        <v>191</v>
      </c>
      <c r="EO97" t="s">
        <v>3</v>
      </c>
      <c r="EQ97">
        <v>0</v>
      </c>
      <c r="ER97">
        <v>119.63</v>
      </c>
      <c r="ES97">
        <v>0</v>
      </c>
      <c r="ET97">
        <v>119.63</v>
      </c>
      <c r="EU97">
        <v>9</v>
      </c>
      <c r="EV97">
        <v>0</v>
      </c>
      <c r="EW97">
        <v>0</v>
      </c>
      <c r="EX97">
        <v>1</v>
      </c>
      <c r="EY97">
        <v>0</v>
      </c>
      <c r="FQ97">
        <v>0</v>
      </c>
      <c r="FR97">
        <f t="shared" si="136"/>
        <v>0</v>
      </c>
      <c r="FS97">
        <v>0</v>
      </c>
      <c r="FX97">
        <v>0</v>
      </c>
      <c r="FY97">
        <v>0</v>
      </c>
      <c r="GA97" t="s">
        <v>3</v>
      </c>
      <c r="GD97">
        <v>1</v>
      </c>
      <c r="GF97">
        <v>-897244384</v>
      </c>
      <c r="GG97">
        <v>2</v>
      </c>
      <c r="GH97">
        <v>1</v>
      </c>
      <c r="GI97">
        <v>2</v>
      </c>
      <c r="GJ97">
        <v>0</v>
      </c>
      <c r="GK97">
        <v>0</v>
      </c>
      <c r="GL97">
        <f t="shared" si="137"/>
        <v>0</v>
      </c>
      <c r="GM97">
        <f t="shared" si="138"/>
        <v>6632.29</v>
      </c>
      <c r="GN97">
        <f t="shared" si="139"/>
        <v>6632.29</v>
      </c>
      <c r="GO97">
        <f t="shared" si="140"/>
        <v>0</v>
      </c>
      <c r="GP97">
        <f t="shared" si="141"/>
        <v>0</v>
      </c>
      <c r="GR97">
        <v>0</v>
      </c>
      <c r="GS97">
        <v>3</v>
      </c>
      <c r="GT97">
        <v>0</v>
      </c>
      <c r="GU97" t="s">
        <v>3</v>
      </c>
      <c r="GV97">
        <f t="shared" si="142"/>
        <v>0</v>
      </c>
      <c r="GW97">
        <v>1</v>
      </c>
      <c r="GX97">
        <f t="shared" si="143"/>
        <v>0</v>
      </c>
      <c r="HA97">
        <v>0</v>
      </c>
      <c r="HB97">
        <v>0</v>
      </c>
      <c r="HC97">
        <f t="shared" si="144"/>
        <v>0</v>
      </c>
      <c r="HE97" t="s">
        <v>3</v>
      </c>
      <c r="HF97" t="s">
        <v>3</v>
      </c>
      <c r="HM97" t="s">
        <v>3</v>
      </c>
      <c r="HN97" t="s">
        <v>3</v>
      </c>
      <c r="HO97" t="s">
        <v>3</v>
      </c>
      <c r="HP97" t="s">
        <v>3</v>
      </c>
      <c r="HQ97" t="s">
        <v>3</v>
      </c>
      <c r="IK97">
        <v>0</v>
      </c>
    </row>
    <row r="98" spans="1:245" x14ac:dyDescent="0.2">
      <c r="A98">
        <v>17</v>
      </c>
      <c r="B98">
        <v>1</v>
      </c>
      <c r="E98" t="s">
        <v>192</v>
      </c>
      <c r="F98" t="s">
        <v>3</v>
      </c>
      <c r="G98" t="s">
        <v>193</v>
      </c>
      <c r="H98" t="s">
        <v>42</v>
      </c>
      <c r="I98">
        <v>4</v>
      </c>
      <c r="J98">
        <v>0</v>
      </c>
      <c r="K98">
        <v>4</v>
      </c>
      <c r="O98">
        <f t="shared" si="108"/>
        <v>34400</v>
      </c>
      <c r="P98">
        <f t="shared" si="109"/>
        <v>34400</v>
      </c>
      <c r="Q98">
        <f t="shared" si="110"/>
        <v>0</v>
      </c>
      <c r="R98">
        <f t="shared" si="111"/>
        <v>0</v>
      </c>
      <c r="S98">
        <f t="shared" si="112"/>
        <v>0</v>
      </c>
      <c r="T98">
        <f t="shared" si="113"/>
        <v>0</v>
      </c>
      <c r="U98">
        <f t="shared" si="114"/>
        <v>0</v>
      </c>
      <c r="V98">
        <f t="shared" si="115"/>
        <v>0</v>
      </c>
      <c r="W98">
        <f t="shared" si="116"/>
        <v>0</v>
      </c>
      <c r="X98">
        <f t="shared" si="117"/>
        <v>0</v>
      </c>
      <c r="Y98">
        <f t="shared" si="118"/>
        <v>0</v>
      </c>
      <c r="AA98">
        <v>78076343</v>
      </c>
      <c r="AB98">
        <f t="shared" si="119"/>
        <v>8600</v>
      </c>
      <c r="AC98">
        <f t="shared" si="145"/>
        <v>8600</v>
      </c>
      <c r="AD98">
        <f t="shared" si="120"/>
        <v>0</v>
      </c>
      <c r="AE98">
        <f t="shared" si="121"/>
        <v>0</v>
      </c>
      <c r="AF98">
        <f t="shared" si="146"/>
        <v>0</v>
      </c>
      <c r="AG98">
        <f t="shared" si="122"/>
        <v>0</v>
      </c>
      <c r="AH98">
        <f t="shared" si="147"/>
        <v>0</v>
      </c>
      <c r="AI98">
        <f t="shared" si="123"/>
        <v>0</v>
      </c>
      <c r="AJ98">
        <f t="shared" si="124"/>
        <v>0</v>
      </c>
      <c r="AK98">
        <v>8600</v>
      </c>
      <c r="AL98">
        <v>8600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1</v>
      </c>
      <c r="AW98">
        <v>1</v>
      </c>
      <c r="AZ98">
        <v>1</v>
      </c>
      <c r="BA98">
        <v>1</v>
      </c>
      <c r="BB98">
        <v>1</v>
      </c>
      <c r="BC98">
        <v>1</v>
      </c>
      <c r="BD98" t="s">
        <v>3</v>
      </c>
      <c r="BE98" t="s">
        <v>3</v>
      </c>
      <c r="BF98" t="s">
        <v>3</v>
      </c>
      <c r="BG98" t="s">
        <v>3</v>
      </c>
      <c r="BH98">
        <v>3</v>
      </c>
      <c r="BI98">
        <v>1</v>
      </c>
      <c r="BJ98" t="s">
        <v>3</v>
      </c>
      <c r="BM98">
        <v>1100</v>
      </c>
      <c r="BN98">
        <v>0</v>
      </c>
      <c r="BO98" t="s">
        <v>3</v>
      </c>
      <c r="BP98">
        <v>0</v>
      </c>
      <c r="BQ98">
        <v>8</v>
      </c>
      <c r="BR98">
        <v>0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 t="s">
        <v>3</v>
      </c>
      <c r="BZ98">
        <v>0</v>
      </c>
      <c r="CA98">
        <v>0</v>
      </c>
      <c r="CB98" t="s">
        <v>3</v>
      </c>
      <c r="CE98">
        <v>0</v>
      </c>
      <c r="CF98">
        <v>0</v>
      </c>
      <c r="CG98">
        <v>0</v>
      </c>
      <c r="CM98">
        <v>0</v>
      </c>
      <c r="CN98" t="s">
        <v>3</v>
      </c>
      <c r="CO98">
        <v>0</v>
      </c>
      <c r="CP98">
        <f t="shared" si="125"/>
        <v>34400</v>
      </c>
      <c r="CQ98">
        <f t="shared" si="126"/>
        <v>8600</v>
      </c>
      <c r="CR98">
        <f t="shared" si="127"/>
        <v>0</v>
      </c>
      <c r="CS98">
        <f t="shared" si="128"/>
        <v>0</v>
      </c>
      <c r="CT98">
        <f t="shared" si="129"/>
        <v>0</v>
      </c>
      <c r="CU98">
        <f t="shared" si="130"/>
        <v>0</v>
      </c>
      <c r="CV98">
        <f t="shared" si="131"/>
        <v>0</v>
      </c>
      <c r="CW98">
        <f t="shared" si="132"/>
        <v>0</v>
      </c>
      <c r="CX98">
        <f t="shared" si="133"/>
        <v>0</v>
      </c>
      <c r="CY98">
        <f t="shared" si="134"/>
        <v>0</v>
      </c>
      <c r="CZ98">
        <f t="shared" si="135"/>
        <v>0</v>
      </c>
      <c r="DC98" t="s">
        <v>3</v>
      </c>
      <c r="DD98" t="s">
        <v>3</v>
      </c>
      <c r="DE98" t="s">
        <v>3</v>
      </c>
      <c r="DF98" t="s">
        <v>3</v>
      </c>
      <c r="DG98" t="s">
        <v>3</v>
      </c>
      <c r="DH98" t="s">
        <v>3</v>
      </c>
      <c r="DI98" t="s">
        <v>3</v>
      </c>
      <c r="DJ98" t="s">
        <v>3</v>
      </c>
      <c r="DK98" t="s">
        <v>3</v>
      </c>
      <c r="DL98" t="s">
        <v>3</v>
      </c>
      <c r="DM98" t="s">
        <v>3</v>
      </c>
      <c r="DN98">
        <v>0</v>
      </c>
      <c r="DO98">
        <v>0</v>
      </c>
      <c r="DP98">
        <v>1</v>
      </c>
      <c r="DQ98">
        <v>1</v>
      </c>
      <c r="DU98">
        <v>1013</v>
      </c>
      <c r="DV98" t="s">
        <v>42</v>
      </c>
      <c r="DW98" t="s">
        <v>42</v>
      </c>
      <c r="DX98">
        <v>1</v>
      </c>
      <c r="DZ98" t="s">
        <v>3</v>
      </c>
      <c r="EA98" t="s">
        <v>3</v>
      </c>
      <c r="EB98" t="s">
        <v>3</v>
      </c>
      <c r="EC98" t="s">
        <v>3</v>
      </c>
      <c r="EE98">
        <v>68514636</v>
      </c>
      <c r="EF98">
        <v>8</v>
      </c>
      <c r="EG98" t="s">
        <v>43</v>
      </c>
      <c r="EH98">
        <v>0</v>
      </c>
      <c r="EI98" t="s">
        <v>3</v>
      </c>
      <c r="EJ98">
        <v>1</v>
      </c>
      <c r="EK98">
        <v>1100</v>
      </c>
      <c r="EL98" t="s">
        <v>44</v>
      </c>
      <c r="EM98" t="s">
        <v>45</v>
      </c>
      <c r="EO98" t="s">
        <v>3</v>
      </c>
      <c r="EQ98">
        <v>0</v>
      </c>
      <c r="ER98">
        <v>8600</v>
      </c>
      <c r="ES98">
        <v>8600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5</v>
      </c>
      <c r="FC98">
        <v>0</v>
      </c>
      <c r="FD98">
        <v>18</v>
      </c>
      <c r="FF98">
        <v>8600</v>
      </c>
      <c r="FQ98">
        <v>0</v>
      </c>
      <c r="FR98">
        <f t="shared" si="136"/>
        <v>0</v>
      </c>
      <c r="FS98">
        <v>0</v>
      </c>
      <c r="FX98">
        <v>0</v>
      </c>
      <c r="FY98">
        <v>0</v>
      </c>
      <c r="GA98" t="s">
        <v>3</v>
      </c>
      <c r="GD98">
        <v>1</v>
      </c>
      <c r="GF98">
        <v>-1393525353</v>
      </c>
      <c r="GG98">
        <v>2</v>
      </c>
      <c r="GH98">
        <v>3</v>
      </c>
      <c r="GI98">
        <v>-2</v>
      </c>
      <c r="GJ98">
        <v>0</v>
      </c>
      <c r="GK98">
        <v>0</v>
      </c>
      <c r="GL98">
        <f t="shared" si="137"/>
        <v>0</v>
      </c>
      <c r="GM98">
        <f t="shared" si="138"/>
        <v>34400</v>
      </c>
      <c r="GN98">
        <f t="shared" si="139"/>
        <v>34400</v>
      </c>
      <c r="GO98">
        <f t="shared" si="140"/>
        <v>0</v>
      </c>
      <c r="GP98">
        <f t="shared" si="141"/>
        <v>0</v>
      </c>
      <c r="GR98">
        <v>1</v>
      </c>
      <c r="GS98">
        <v>1</v>
      </c>
      <c r="GT98">
        <v>0</v>
      </c>
      <c r="GU98" t="s">
        <v>3</v>
      </c>
      <c r="GV98">
        <f t="shared" si="142"/>
        <v>0</v>
      </c>
      <c r="GW98">
        <v>1</v>
      </c>
      <c r="GX98">
        <f t="shared" si="143"/>
        <v>0</v>
      </c>
      <c r="HA98">
        <v>0</v>
      </c>
      <c r="HB98">
        <v>0</v>
      </c>
      <c r="HC98">
        <f t="shared" si="144"/>
        <v>0</v>
      </c>
      <c r="HE98" t="s">
        <v>3</v>
      </c>
      <c r="HF98" t="s">
        <v>3</v>
      </c>
      <c r="HM98" t="s">
        <v>3</v>
      </c>
      <c r="HN98" t="s">
        <v>3</v>
      </c>
      <c r="HO98" t="s">
        <v>3</v>
      </c>
      <c r="HP98" t="s">
        <v>3</v>
      </c>
      <c r="HQ98" t="s">
        <v>3</v>
      </c>
      <c r="IK98">
        <v>0</v>
      </c>
    </row>
    <row r="99" spans="1:245" x14ac:dyDescent="0.2">
      <c r="A99">
        <v>17</v>
      </c>
      <c r="B99">
        <v>1</v>
      </c>
      <c r="E99" t="s">
        <v>194</v>
      </c>
      <c r="F99" t="s">
        <v>3</v>
      </c>
      <c r="G99" t="s">
        <v>195</v>
      </c>
      <c r="H99" t="s">
        <v>42</v>
      </c>
      <c r="I99">
        <v>7</v>
      </c>
      <c r="J99">
        <v>0</v>
      </c>
      <c r="K99">
        <v>7</v>
      </c>
      <c r="O99">
        <f t="shared" si="108"/>
        <v>28700</v>
      </c>
      <c r="P99">
        <f t="shared" si="109"/>
        <v>28700</v>
      </c>
      <c r="Q99">
        <f t="shared" si="110"/>
        <v>0</v>
      </c>
      <c r="R99">
        <f t="shared" si="111"/>
        <v>0</v>
      </c>
      <c r="S99">
        <f t="shared" si="112"/>
        <v>0</v>
      </c>
      <c r="T99">
        <f t="shared" si="113"/>
        <v>0</v>
      </c>
      <c r="U99">
        <f t="shared" si="114"/>
        <v>0</v>
      </c>
      <c r="V99">
        <f t="shared" si="115"/>
        <v>0</v>
      </c>
      <c r="W99">
        <f t="shared" si="116"/>
        <v>0</v>
      </c>
      <c r="X99">
        <f t="shared" si="117"/>
        <v>0</v>
      </c>
      <c r="Y99">
        <f t="shared" si="118"/>
        <v>0</v>
      </c>
      <c r="AA99">
        <v>78076343</v>
      </c>
      <c r="AB99">
        <f t="shared" si="119"/>
        <v>4100</v>
      </c>
      <c r="AC99">
        <f t="shared" si="145"/>
        <v>4100</v>
      </c>
      <c r="AD99">
        <f t="shared" si="120"/>
        <v>0</v>
      </c>
      <c r="AE99">
        <f t="shared" si="121"/>
        <v>0</v>
      </c>
      <c r="AF99">
        <f t="shared" si="146"/>
        <v>0</v>
      </c>
      <c r="AG99">
        <f t="shared" si="122"/>
        <v>0</v>
      </c>
      <c r="AH99">
        <f t="shared" si="147"/>
        <v>0</v>
      </c>
      <c r="AI99">
        <f t="shared" si="123"/>
        <v>0</v>
      </c>
      <c r="AJ99">
        <f t="shared" si="124"/>
        <v>0</v>
      </c>
      <c r="AK99">
        <v>4100</v>
      </c>
      <c r="AL99">
        <v>4100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1</v>
      </c>
      <c r="AW99">
        <v>1</v>
      </c>
      <c r="AZ99">
        <v>1</v>
      </c>
      <c r="BA99">
        <v>1</v>
      </c>
      <c r="BB99">
        <v>1</v>
      </c>
      <c r="BC99">
        <v>1</v>
      </c>
      <c r="BD99" t="s">
        <v>3</v>
      </c>
      <c r="BE99" t="s">
        <v>3</v>
      </c>
      <c r="BF99" t="s">
        <v>3</v>
      </c>
      <c r="BG99" t="s">
        <v>3</v>
      </c>
      <c r="BH99">
        <v>3</v>
      </c>
      <c r="BI99">
        <v>1</v>
      </c>
      <c r="BJ99" t="s">
        <v>3</v>
      </c>
      <c r="BM99">
        <v>1100</v>
      </c>
      <c r="BN99">
        <v>0</v>
      </c>
      <c r="BO99" t="s">
        <v>3</v>
      </c>
      <c r="BP99">
        <v>0</v>
      </c>
      <c r="BQ99">
        <v>8</v>
      </c>
      <c r="BR99">
        <v>0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3</v>
      </c>
      <c r="BZ99">
        <v>0</v>
      </c>
      <c r="CA99">
        <v>0</v>
      </c>
      <c r="CB99" t="s">
        <v>3</v>
      </c>
      <c r="CE99">
        <v>0</v>
      </c>
      <c r="CF99">
        <v>0</v>
      </c>
      <c r="CG99">
        <v>0</v>
      </c>
      <c r="CM99">
        <v>0</v>
      </c>
      <c r="CN99" t="s">
        <v>3</v>
      </c>
      <c r="CO99">
        <v>0</v>
      </c>
      <c r="CP99">
        <f t="shared" si="125"/>
        <v>28700</v>
      </c>
      <c r="CQ99">
        <f t="shared" si="126"/>
        <v>4100</v>
      </c>
      <c r="CR99">
        <f t="shared" si="127"/>
        <v>0</v>
      </c>
      <c r="CS99">
        <f t="shared" si="128"/>
        <v>0</v>
      </c>
      <c r="CT99">
        <f t="shared" si="129"/>
        <v>0</v>
      </c>
      <c r="CU99">
        <f t="shared" si="130"/>
        <v>0</v>
      </c>
      <c r="CV99">
        <f t="shared" si="131"/>
        <v>0</v>
      </c>
      <c r="CW99">
        <f t="shared" si="132"/>
        <v>0</v>
      </c>
      <c r="CX99">
        <f t="shared" si="133"/>
        <v>0</v>
      </c>
      <c r="CY99">
        <f t="shared" si="134"/>
        <v>0</v>
      </c>
      <c r="CZ99">
        <f t="shared" si="135"/>
        <v>0</v>
      </c>
      <c r="DC99" t="s">
        <v>3</v>
      </c>
      <c r="DD99" t="s">
        <v>3</v>
      </c>
      <c r="DE99" t="s">
        <v>3</v>
      </c>
      <c r="DF99" t="s">
        <v>3</v>
      </c>
      <c r="DG99" t="s">
        <v>3</v>
      </c>
      <c r="DH99" t="s">
        <v>3</v>
      </c>
      <c r="DI99" t="s">
        <v>3</v>
      </c>
      <c r="DJ99" t="s">
        <v>3</v>
      </c>
      <c r="DK99" t="s">
        <v>3</v>
      </c>
      <c r="DL99" t="s">
        <v>3</v>
      </c>
      <c r="DM99" t="s">
        <v>3</v>
      </c>
      <c r="DN99">
        <v>0</v>
      </c>
      <c r="DO99">
        <v>0</v>
      </c>
      <c r="DP99">
        <v>1</v>
      </c>
      <c r="DQ99">
        <v>1</v>
      </c>
      <c r="DU99">
        <v>1013</v>
      </c>
      <c r="DV99" t="s">
        <v>42</v>
      </c>
      <c r="DW99" t="s">
        <v>42</v>
      </c>
      <c r="DX99">
        <v>1</v>
      </c>
      <c r="DZ99" t="s">
        <v>3</v>
      </c>
      <c r="EA99" t="s">
        <v>3</v>
      </c>
      <c r="EB99" t="s">
        <v>3</v>
      </c>
      <c r="EC99" t="s">
        <v>3</v>
      </c>
      <c r="EE99">
        <v>68514636</v>
      </c>
      <c r="EF99">
        <v>8</v>
      </c>
      <c r="EG99" t="s">
        <v>43</v>
      </c>
      <c r="EH99">
        <v>0</v>
      </c>
      <c r="EI99" t="s">
        <v>3</v>
      </c>
      <c r="EJ99">
        <v>1</v>
      </c>
      <c r="EK99">
        <v>1100</v>
      </c>
      <c r="EL99" t="s">
        <v>44</v>
      </c>
      <c r="EM99" t="s">
        <v>45</v>
      </c>
      <c r="EO99" t="s">
        <v>3</v>
      </c>
      <c r="EQ99">
        <v>0</v>
      </c>
      <c r="ER99">
        <v>4100</v>
      </c>
      <c r="ES99">
        <v>4100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5</v>
      </c>
      <c r="FC99">
        <v>0</v>
      </c>
      <c r="FD99">
        <v>18</v>
      </c>
      <c r="FF99">
        <v>4100</v>
      </c>
      <c r="FQ99">
        <v>0</v>
      </c>
      <c r="FR99">
        <f t="shared" si="136"/>
        <v>0</v>
      </c>
      <c r="FS99">
        <v>0</v>
      </c>
      <c r="FX99">
        <v>0</v>
      </c>
      <c r="FY99">
        <v>0</v>
      </c>
      <c r="GA99" t="s">
        <v>3</v>
      </c>
      <c r="GD99">
        <v>1</v>
      </c>
      <c r="GF99">
        <v>2126129813</v>
      </c>
      <c r="GG99">
        <v>2</v>
      </c>
      <c r="GH99">
        <v>3</v>
      </c>
      <c r="GI99">
        <v>-2</v>
      </c>
      <c r="GJ99">
        <v>0</v>
      </c>
      <c r="GK99">
        <v>0</v>
      </c>
      <c r="GL99">
        <f t="shared" si="137"/>
        <v>0</v>
      </c>
      <c r="GM99">
        <f t="shared" si="138"/>
        <v>28700</v>
      </c>
      <c r="GN99">
        <f t="shared" si="139"/>
        <v>28700</v>
      </c>
      <c r="GO99">
        <f t="shared" si="140"/>
        <v>0</v>
      </c>
      <c r="GP99">
        <f t="shared" si="141"/>
        <v>0</v>
      </c>
      <c r="GR99">
        <v>1</v>
      </c>
      <c r="GS99">
        <v>1</v>
      </c>
      <c r="GT99">
        <v>0</v>
      </c>
      <c r="GU99" t="s">
        <v>3</v>
      </c>
      <c r="GV99">
        <f t="shared" si="142"/>
        <v>0</v>
      </c>
      <c r="GW99">
        <v>1</v>
      </c>
      <c r="GX99">
        <f t="shared" si="143"/>
        <v>0</v>
      </c>
      <c r="HA99">
        <v>0</v>
      </c>
      <c r="HB99">
        <v>0</v>
      </c>
      <c r="HC99">
        <f t="shared" si="144"/>
        <v>0</v>
      </c>
      <c r="HE99" t="s">
        <v>3</v>
      </c>
      <c r="HF99" t="s">
        <v>3</v>
      </c>
      <c r="HM99" t="s">
        <v>3</v>
      </c>
      <c r="HN99" t="s">
        <v>3</v>
      </c>
      <c r="HO99" t="s">
        <v>3</v>
      </c>
      <c r="HP99" t="s">
        <v>3</v>
      </c>
      <c r="HQ99" t="s">
        <v>3</v>
      </c>
      <c r="IK99">
        <v>0</v>
      </c>
    </row>
    <row r="100" spans="1:245" x14ac:dyDescent="0.2">
      <c r="A100">
        <v>17</v>
      </c>
      <c r="B100">
        <v>1</v>
      </c>
      <c r="E100" t="s">
        <v>196</v>
      </c>
      <c r="F100" t="s">
        <v>3</v>
      </c>
      <c r="G100" t="s">
        <v>197</v>
      </c>
      <c r="H100" t="s">
        <v>42</v>
      </c>
      <c r="I100">
        <v>2</v>
      </c>
      <c r="J100">
        <v>0</v>
      </c>
      <c r="K100">
        <v>2</v>
      </c>
      <c r="O100">
        <f t="shared" si="108"/>
        <v>8460</v>
      </c>
      <c r="P100">
        <f t="shared" si="109"/>
        <v>8460</v>
      </c>
      <c r="Q100">
        <f t="shared" si="110"/>
        <v>0</v>
      </c>
      <c r="R100">
        <f t="shared" si="111"/>
        <v>0</v>
      </c>
      <c r="S100">
        <f t="shared" si="112"/>
        <v>0</v>
      </c>
      <c r="T100">
        <f t="shared" si="113"/>
        <v>0</v>
      </c>
      <c r="U100">
        <f t="shared" si="114"/>
        <v>0</v>
      </c>
      <c r="V100">
        <f t="shared" si="115"/>
        <v>0</v>
      </c>
      <c r="W100">
        <f t="shared" si="116"/>
        <v>0</v>
      </c>
      <c r="X100">
        <f t="shared" si="117"/>
        <v>0</v>
      </c>
      <c r="Y100">
        <f t="shared" si="118"/>
        <v>0</v>
      </c>
      <c r="AA100">
        <v>78076343</v>
      </c>
      <c r="AB100">
        <f t="shared" si="119"/>
        <v>4230</v>
      </c>
      <c r="AC100">
        <f t="shared" si="145"/>
        <v>4230</v>
      </c>
      <c r="AD100">
        <f t="shared" si="120"/>
        <v>0</v>
      </c>
      <c r="AE100">
        <f t="shared" si="121"/>
        <v>0</v>
      </c>
      <c r="AF100">
        <f t="shared" si="146"/>
        <v>0</v>
      </c>
      <c r="AG100">
        <f t="shared" si="122"/>
        <v>0</v>
      </c>
      <c r="AH100">
        <f t="shared" si="147"/>
        <v>0</v>
      </c>
      <c r="AI100">
        <f t="shared" si="123"/>
        <v>0</v>
      </c>
      <c r="AJ100">
        <f t="shared" si="124"/>
        <v>0</v>
      </c>
      <c r="AK100">
        <v>4230</v>
      </c>
      <c r="AL100">
        <v>4230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1</v>
      </c>
      <c r="AW100">
        <v>1</v>
      </c>
      <c r="AZ100">
        <v>1</v>
      </c>
      <c r="BA100">
        <v>1</v>
      </c>
      <c r="BB100">
        <v>1</v>
      </c>
      <c r="BC100">
        <v>1</v>
      </c>
      <c r="BD100" t="s">
        <v>3</v>
      </c>
      <c r="BE100" t="s">
        <v>3</v>
      </c>
      <c r="BF100" t="s">
        <v>3</v>
      </c>
      <c r="BG100" t="s">
        <v>3</v>
      </c>
      <c r="BH100">
        <v>3</v>
      </c>
      <c r="BI100">
        <v>1</v>
      </c>
      <c r="BJ100" t="s">
        <v>3</v>
      </c>
      <c r="BM100">
        <v>1100</v>
      </c>
      <c r="BN100">
        <v>0</v>
      </c>
      <c r="BO100" t="s">
        <v>3</v>
      </c>
      <c r="BP100">
        <v>0</v>
      </c>
      <c r="BQ100">
        <v>8</v>
      </c>
      <c r="BR100">
        <v>0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 t="s">
        <v>3</v>
      </c>
      <c r="BZ100">
        <v>0</v>
      </c>
      <c r="CA100">
        <v>0</v>
      </c>
      <c r="CB100" t="s">
        <v>3</v>
      </c>
      <c r="CE100">
        <v>0</v>
      </c>
      <c r="CF100">
        <v>0</v>
      </c>
      <c r="CG100">
        <v>0</v>
      </c>
      <c r="CM100">
        <v>0</v>
      </c>
      <c r="CN100" t="s">
        <v>3</v>
      </c>
      <c r="CO100">
        <v>0</v>
      </c>
      <c r="CP100">
        <f t="shared" si="125"/>
        <v>8460</v>
      </c>
      <c r="CQ100">
        <f t="shared" si="126"/>
        <v>4230</v>
      </c>
      <c r="CR100">
        <f t="shared" si="127"/>
        <v>0</v>
      </c>
      <c r="CS100">
        <f t="shared" si="128"/>
        <v>0</v>
      </c>
      <c r="CT100">
        <f t="shared" si="129"/>
        <v>0</v>
      </c>
      <c r="CU100">
        <f t="shared" si="130"/>
        <v>0</v>
      </c>
      <c r="CV100">
        <f t="shared" si="131"/>
        <v>0</v>
      </c>
      <c r="CW100">
        <f t="shared" si="132"/>
        <v>0</v>
      </c>
      <c r="CX100">
        <f t="shared" si="133"/>
        <v>0</v>
      </c>
      <c r="CY100">
        <f t="shared" si="134"/>
        <v>0</v>
      </c>
      <c r="CZ100">
        <f t="shared" si="135"/>
        <v>0</v>
      </c>
      <c r="DC100" t="s">
        <v>3</v>
      </c>
      <c r="DD100" t="s">
        <v>3</v>
      </c>
      <c r="DE100" t="s">
        <v>3</v>
      </c>
      <c r="DF100" t="s">
        <v>3</v>
      </c>
      <c r="DG100" t="s">
        <v>3</v>
      </c>
      <c r="DH100" t="s">
        <v>3</v>
      </c>
      <c r="DI100" t="s">
        <v>3</v>
      </c>
      <c r="DJ100" t="s">
        <v>3</v>
      </c>
      <c r="DK100" t="s">
        <v>3</v>
      </c>
      <c r="DL100" t="s">
        <v>3</v>
      </c>
      <c r="DM100" t="s">
        <v>3</v>
      </c>
      <c r="DN100">
        <v>0</v>
      </c>
      <c r="DO100">
        <v>0</v>
      </c>
      <c r="DP100">
        <v>1</v>
      </c>
      <c r="DQ100">
        <v>1</v>
      </c>
      <c r="DU100">
        <v>1013</v>
      </c>
      <c r="DV100" t="s">
        <v>42</v>
      </c>
      <c r="DW100" t="s">
        <v>42</v>
      </c>
      <c r="DX100">
        <v>1</v>
      </c>
      <c r="DZ100" t="s">
        <v>3</v>
      </c>
      <c r="EA100" t="s">
        <v>3</v>
      </c>
      <c r="EB100" t="s">
        <v>3</v>
      </c>
      <c r="EC100" t="s">
        <v>3</v>
      </c>
      <c r="EE100">
        <v>68514636</v>
      </c>
      <c r="EF100">
        <v>8</v>
      </c>
      <c r="EG100" t="s">
        <v>43</v>
      </c>
      <c r="EH100">
        <v>0</v>
      </c>
      <c r="EI100" t="s">
        <v>3</v>
      </c>
      <c r="EJ100">
        <v>1</v>
      </c>
      <c r="EK100">
        <v>1100</v>
      </c>
      <c r="EL100" t="s">
        <v>44</v>
      </c>
      <c r="EM100" t="s">
        <v>45</v>
      </c>
      <c r="EO100" t="s">
        <v>3</v>
      </c>
      <c r="EQ100">
        <v>0</v>
      </c>
      <c r="ER100">
        <v>4230</v>
      </c>
      <c r="ES100">
        <v>4230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5</v>
      </c>
      <c r="FC100">
        <v>0</v>
      </c>
      <c r="FD100">
        <v>18</v>
      </c>
      <c r="FF100">
        <v>4230</v>
      </c>
      <c r="FQ100">
        <v>0</v>
      </c>
      <c r="FR100">
        <f t="shared" si="136"/>
        <v>0</v>
      </c>
      <c r="FS100">
        <v>0</v>
      </c>
      <c r="FX100">
        <v>0</v>
      </c>
      <c r="FY100">
        <v>0</v>
      </c>
      <c r="GA100" t="s">
        <v>3</v>
      </c>
      <c r="GD100">
        <v>1</v>
      </c>
      <c r="GF100">
        <v>-1984592532</v>
      </c>
      <c r="GG100">
        <v>2</v>
      </c>
      <c r="GH100">
        <v>3</v>
      </c>
      <c r="GI100">
        <v>-2</v>
      </c>
      <c r="GJ100">
        <v>0</v>
      </c>
      <c r="GK100">
        <v>0</v>
      </c>
      <c r="GL100">
        <f t="shared" si="137"/>
        <v>0</v>
      </c>
      <c r="GM100">
        <f t="shared" si="138"/>
        <v>8460</v>
      </c>
      <c r="GN100">
        <f t="shared" si="139"/>
        <v>8460</v>
      </c>
      <c r="GO100">
        <f t="shared" si="140"/>
        <v>0</v>
      </c>
      <c r="GP100">
        <f t="shared" si="141"/>
        <v>0</v>
      </c>
      <c r="GR100">
        <v>1</v>
      </c>
      <c r="GS100">
        <v>1</v>
      </c>
      <c r="GT100">
        <v>0</v>
      </c>
      <c r="GU100" t="s">
        <v>3</v>
      </c>
      <c r="GV100">
        <f t="shared" si="142"/>
        <v>0</v>
      </c>
      <c r="GW100">
        <v>1</v>
      </c>
      <c r="GX100">
        <f t="shared" si="143"/>
        <v>0</v>
      </c>
      <c r="HA100">
        <v>0</v>
      </c>
      <c r="HB100">
        <v>0</v>
      </c>
      <c r="HC100">
        <f t="shared" si="144"/>
        <v>0</v>
      </c>
      <c r="HE100" t="s">
        <v>3</v>
      </c>
      <c r="HF100" t="s">
        <v>3</v>
      </c>
      <c r="HM100" t="s">
        <v>3</v>
      </c>
      <c r="HN100" t="s">
        <v>3</v>
      </c>
      <c r="HO100" t="s">
        <v>3</v>
      </c>
      <c r="HP100" t="s">
        <v>3</v>
      </c>
      <c r="HQ100" t="s">
        <v>3</v>
      </c>
      <c r="IK100">
        <v>0</v>
      </c>
    </row>
    <row r="101" spans="1:245" x14ac:dyDescent="0.2">
      <c r="A101">
        <v>17</v>
      </c>
      <c r="B101">
        <v>1</v>
      </c>
      <c r="E101" t="s">
        <v>198</v>
      </c>
      <c r="F101" t="s">
        <v>3</v>
      </c>
      <c r="G101" t="s">
        <v>199</v>
      </c>
      <c r="H101" t="s">
        <v>42</v>
      </c>
      <c r="I101">
        <v>0</v>
      </c>
      <c r="J101">
        <v>0</v>
      </c>
      <c r="K101">
        <v>0</v>
      </c>
      <c r="O101">
        <f t="shared" si="108"/>
        <v>0</v>
      </c>
      <c r="P101">
        <f t="shared" si="109"/>
        <v>0</v>
      </c>
      <c r="Q101">
        <f t="shared" si="110"/>
        <v>0</v>
      </c>
      <c r="R101">
        <f t="shared" si="111"/>
        <v>0</v>
      </c>
      <c r="S101">
        <f t="shared" si="112"/>
        <v>0</v>
      </c>
      <c r="T101">
        <f t="shared" si="113"/>
        <v>0</v>
      </c>
      <c r="U101">
        <f t="shared" si="114"/>
        <v>0</v>
      </c>
      <c r="V101">
        <f t="shared" si="115"/>
        <v>0</v>
      </c>
      <c r="W101">
        <f t="shared" si="116"/>
        <v>0</v>
      </c>
      <c r="X101">
        <f t="shared" si="117"/>
        <v>0</v>
      </c>
      <c r="Y101">
        <f t="shared" si="118"/>
        <v>0</v>
      </c>
      <c r="AA101">
        <v>78076343</v>
      </c>
      <c r="AB101">
        <f t="shared" si="119"/>
        <v>2150</v>
      </c>
      <c r="AC101">
        <f t="shared" si="145"/>
        <v>2150</v>
      </c>
      <c r="AD101">
        <f t="shared" si="120"/>
        <v>0</v>
      </c>
      <c r="AE101">
        <f t="shared" si="121"/>
        <v>0</v>
      </c>
      <c r="AF101">
        <f t="shared" si="146"/>
        <v>0</v>
      </c>
      <c r="AG101">
        <f t="shared" si="122"/>
        <v>0</v>
      </c>
      <c r="AH101">
        <f t="shared" si="147"/>
        <v>0</v>
      </c>
      <c r="AI101">
        <f t="shared" si="123"/>
        <v>0</v>
      </c>
      <c r="AJ101">
        <f t="shared" si="124"/>
        <v>0</v>
      </c>
      <c r="AK101">
        <v>2150</v>
      </c>
      <c r="AL101">
        <v>2150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1</v>
      </c>
      <c r="AW101">
        <v>1</v>
      </c>
      <c r="AZ101">
        <v>1</v>
      </c>
      <c r="BA101">
        <v>1</v>
      </c>
      <c r="BB101">
        <v>1</v>
      </c>
      <c r="BC101">
        <v>1</v>
      </c>
      <c r="BD101" t="s">
        <v>3</v>
      </c>
      <c r="BE101" t="s">
        <v>3</v>
      </c>
      <c r="BF101" t="s">
        <v>3</v>
      </c>
      <c r="BG101" t="s">
        <v>3</v>
      </c>
      <c r="BH101">
        <v>3</v>
      </c>
      <c r="BI101">
        <v>1</v>
      </c>
      <c r="BJ101" t="s">
        <v>3</v>
      </c>
      <c r="BM101">
        <v>1100</v>
      </c>
      <c r="BN101">
        <v>0</v>
      </c>
      <c r="BO101" t="s">
        <v>3</v>
      </c>
      <c r="BP101">
        <v>0</v>
      </c>
      <c r="BQ101">
        <v>8</v>
      </c>
      <c r="BR101">
        <v>0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 t="s">
        <v>3</v>
      </c>
      <c r="BZ101">
        <v>0</v>
      </c>
      <c r="CA101">
        <v>0</v>
      </c>
      <c r="CB101" t="s">
        <v>3</v>
      </c>
      <c r="CE101">
        <v>0</v>
      </c>
      <c r="CF101">
        <v>0</v>
      </c>
      <c r="CG101">
        <v>0</v>
      </c>
      <c r="CM101">
        <v>0</v>
      </c>
      <c r="CN101" t="s">
        <v>3</v>
      </c>
      <c r="CO101">
        <v>0</v>
      </c>
      <c r="CP101">
        <f t="shared" si="125"/>
        <v>0</v>
      </c>
      <c r="CQ101">
        <f t="shared" si="126"/>
        <v>2150</v>
      </c>
      <c r="CR101">
        <f t="shared" si="127"/>
        <v>0</v>
      </c>
      <c r="CS101">
        <f t="shared" si="128"/>
        <v>0</v>
      </c>
      <c r="CT101">
        <f t="shared" si="129"/>
        <v>0</v>
      </c>
      <c r="CU101">
        <f t="shared" si="130"/>
        <v>0</v>
      </c>
      <c r="CV101">
        <f t="shared" si="131"/>
        <v>0</v>
      </c>
      <c r="CW101">
        <f t="shared" si="132"/>
        <v>0</v>
      </c>
      <c r="CX101">
        <f t="shared" si="133"/>
        <v>0</v>
      </c>
      <c r="CY101">
        <f t="shared" si="134"/>
        <v>0</v>
      </c>
      <c r="CZ101">
        <f t="shared" si="135"/>
        <v>0</v>
      </c>
      <c r="DC101" t="s">
        <v>3</v>
      </c>
      <c r="DD101" t="s">
        <v>3</v>
      </c>
      <c r="DE101" t="s">
        <v>3</v>
      </c>
      <c r="DF101" t="s">
        <v>3</v>
      </c>
      <c r="DG101" t="s">
        <v>3</v>
      </c>
      <c r="DH101" t="s">
        <v>3</v>
      </c>
      <c r="DI101" t="s">
        <v>3</v>
      </c>
      <c r="DJ101" t="s">
        <v>3</v>
      </c>
      <c r="DK101" t="s">
        <v>3</v>
      </c>
      <c r="DL101" t="s">
        <v>3</v>
      </c>
      <c r="DM101" t="s">
        <v>3</v>
      </c>
      <c r="DN101">
        <v>0</v>
      </c>
      <c r="DO101">
        <v>0</v>
      </c>
      <c r="DP101">
        <v>1</v>
      </c>
      <c r="DQ101">
        <v>1</v>
      </c>
      <c r="DU101">
        <v>1013</v>
      </c>
      <c r="DV101" t="s">
        <v>42</v>
      </c>
      <c r="DW101" t="s">
        <v>42</v>
      </c>
      <c r="DX101">
        <v>1</v>
      </c>
      <c r="DZ101" t="s">
        <v>3</v>
      </c>
      <c r="EA101" t="s">
        <v>3</v>
      </c>
      <c r="EB101" t="s">
        <v>3</v>
      </c>
      <c r="EC101" t="s">
        <v>3</v>
      </c>
      <c r="EE101">
        <v>68514636</v>
      </c>
      <c r="EF101">
        <v>8</v>
      </c>
      <c r="EG101" t="s">
        <v>43</v>
      </c>
      <c r="EH101">
        <v>0</v>
      </c>
      <c r="EI101" t="s">
        <v>3</v>
      </c>
      <c r="EJ101">
        <v>1</v>
      </c>
      <c r="EK101">
        <v>1100</v>
      </c>
      <c r="EL101" t="s">
        <v>44</v>
      </c>
      <c r="EM101" t="s">
        <v>45</v>
      </c>
      <c r="EO101" t="s">
        <v>3</v>
      </c>
      <c r="EQ101">
        <v>0</v>
      </c>
      <c r="ER101">
        <v>2150</v>
      </c>
      <c r="ES101">
        <v>2150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5</v>
      </c>
      <c r="FC101">
        <v>0</v>
      </c>
      <c r="FD101">
        <v>18</v>
      </c>
      <c r="FF101">
        <v>2150</v>
      </c>
      <c r="FQ101">
        <v>0</v>
      </c>
      <c r="FR101">
        <f t="shared" si="136"/>
        <v>0</v>
      </c>
      <c r="FS101">
        <v>0</v>
      </c>
      <c r="FX101">
        <v>0</v>
      </c>
      <c r="FY101">
        <v>0</v>
      </c>
      <c r="GA101" t="s">
        <v>3</v>
      </c>
      <c r="GD101">
        <v>1</v>
      </c>
      <c r="GF101">
        <v>-1225228943</v>
      </c>
      <c r="GG101">
        <v>2</v>
      </c>
      <c r="GH101">
        <v>3</v>
      </c>
      <c r="GI101">
        <v>-2</v>
      </c>
      <c r="GJ101">
        <v>0</v>
      </c>
      <c r="GK101">
        <v>0</v>
      </c>
      <c r="GL101">
        <f t="shared" si="137"/>
        <v>0</v>
      </c>
      <c r="GM101">
        <f t="shared" si="138"/>
        <v>0</v>
      </c>
      <c r="GN101">
        <f t="shared" si="139"/>
        <v>0</v>
      </c>
      <c r="GO101">
        <f t="shared" si="140"/>
        <v>0</v>
      </c>
      <c r="GP101">
        <f t="shared" si="141"/>
        <v>0</v>
      </c>
      <c r="GR101">
        <v>1</v>
      </c>
      <c r="GS101">
        <v>1</v>
      </c>
      <c r="GT101">
        <v>0</v>
      </c>
      <c r="GU101" t="s">
        <v>3</v>
      </c>
      <c r="GV101">
        <f t="shared" si="142"/>
        <v>0</v>
      </c>
      <c r="GW101">
        <v>1</v>
      </c>
      <c r="GX101">
        <f t="shared" si="143"/>
        <v>0</v>
      </c>
      <c r="HA101">
        <v>0</v>
      </c>
      <c r="HB101">
        <v>0</v>
      </c>
      <c r="HC101">
        <f t="shared" si="144"/>
        <v>0</v>
      </c>
      <c r="HE101" t="s">
        <v>3</v>
      </c>
      <c r="HF101" t="s">
        <v>3</v>
      </c>
      <c r="HM101" t="s">
        <v>3</v>
      </c>
      <c r="HN101" t="s">
        <v>3</v>
      </c>
      <c r="HO101" t="s">
        <v>3</v>
      </c>
      <c r="HP101" t="s">
        <v>3</v>
      </c>
      <c r="HQ101" t="s">
        <v>3</v>
      </c>
      <c r="IK101">
        <v>0</v>
      </c>
    </row>
    <row r="102" spans="1:245" x14ac:dyDescent="0.2">
      <c r="A102">
        <v>17</v>
      </c>
      <c r="B102">
        <v>1</v>
      </c>
      <c r="E102" t="s">
        <v>200</v>
      </c>
      <c r="F102" t="s">
        <v>3</v>
      </c>
      <c r="G102" t="s">
        <v>201</v>
      </c>
      <c r="H102" t="s">
        <v>42</v>
      </c>
      <c r="I102">
        <v>13</v>
      </c>
      <c r="J102">
        <v>0</v>
      </c>
      <c r="K102">
        <v>13</v>
      </c>
      <c r="O102">
        <f t="shared" si="108"/>
        <v>1131</v>
      </c>
      <c r="P102">
        <f t="shared" si="109"/>
        <v>1131</v>
      </c>
      <c r="Q102">
        <f t="shared" si="110"/>
        <v>0</v>
      </c>
      <c r="R102">
        <f t="shared" si="111"/>
        <v>0</v>
      </c>
      <c r="S102">
        <f t="shared" si="112"/>
        <v>0</v>
      </c>
      <c r="T102">
        <f t="shared" si="113"/>
        <v>0</v>
      </c>
      <c r="U102">
        <f t="shared" si="114"/>
        <v>0</v>
      </c>
      <c r="V102">
        <f t="shared" si="115"/>
        <v>0</v>
      </c>
      <c r="W102">
        <f t="shared" si="116"/>
        <v>0</v>
      </c>
      <c r="X102">
        <f t="shared" si="117"/>
        <v>0</v>
      </c>
      <c r="Y102">
        <f t="shared" si="118"/>
        <v>0</v>
      </c>
      <c r="AA102">
        <v>78076343</v>
      </c>
      <c r="AB102">
        <f t="shared" si="119"/>
        <v>87</v>
      </c>
      <c r="AC102">
        <f t="shared" si="145"/>
        <v>87</v>
      </c>
      <c r="AD102">
        <f t="shared" si="120"/>
        <v>0</v>
      </c>
      <c r="AE102">
        <f t="shared" si="121"/>
        <v>0</v>
      </c>
      <c r="AF102">
        <f t="shared" si="146"/>
        <v>0</v>
      </c>
      <c r="AG102">
        <f t="shared" si="122"/>
        <v>0</v>
      </c>
      <c r="AH102">
        <f t="shared" si="147"/>
        <v>0</v>
      </c>
      <c r="AI102">
        <f t="shared" si="123"/>
        <v>0</v>
      </c>
      <c r="AJ102">
        <f t="shared" si="124"/>
        <v>0</v>
      </c>
      <c r="AK102">
        <v>87</v>
      </c>
      <c r="AL102">
        <v>87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1</v>
      </c>
      <c r="AZ102">
        <v>1</v>
      </c>
      <c r="BA102">
        <v>1</v>
      </c>
      <c r="BB102">
        <v>1</v>
      </c>
      <c r="BC102">
        <v>1</v>
      </c>
      <c r="BD102" t="s">
        <v>3</v>
      </c>
      <c r="BE102" t="s">
        <v>3</v>
      </c>
      <c r="BF102" t="s">
        <v>3</v>
      </c>
      <c r="BG102" t="s">
        <v>3</v>
      </c>
      <c r="BH102">
        <v>3</v>
      </c>
      <c r="BI102">
        <v>1</v>
      </c>
      <c r="BJ102" t="s">
        <v>3</v>
      </c>
      <c r="BM102">
        <v>1100</v>
      </c>
      <c r="BN102">
        <v>0</v>
      </c>
      <c r="BO102" t="s">
        <v>3</v>
      </c>
      <c r="BP102">
        <v>0</v>
      </c>
      <c r="BQ102">
        <v>8</v>
      </c>
      <c r="BR102">
        <v>0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 t="s">
        <v>3</v>
      </c>
      <c r="BZ102">
        <v>0</v>
      </c>
      <c r="CA102">
        <v>0</v>
      </c>
      <c r="CB102" t="s">
        <v>3</v>
      </c>
      <c r="CE102">
        <v>0</v>
      </c>
      <c r="CF102">
        <v>0</v>
      </c>
      <c r="CG102">
        <v>0</v>
      </c>
      <c r="CM102">
        <v>0</v>
      </c>
      <c r="CN102" t="s">
        <v>3</v>
      </c>
      <c r="CO102">
        <v>0</v>
      </c>
      <c r="CP102">
        <f t="shared" si="125"/>
        <v>1131</v>
      </c>
      <c r="CQ102">
        <f t="shared" si="126"/>
        <v>87</v>
      </c>
      <c r="CR102">
        <f t="shared" si="127"/>
        <v>0</v>
      </c>
      <c r="CS102">
        <f t="shared" si="128"/>
        <v>0</v>
      </c>
      <c r="CT102">
        <f t="shared" si="129"/>
        <v>0</v>
      </c>
      <c r="CU102">
        <f t="shared" si="130"/>
        <v>0</v>
      </c>
      <c r="CV102">
        <f t="shared" si="131"/>
        <v>0</v>
      </c>
      <c r="CW102">
        <f t="shared" si="132"/>
        <v>0</v>
      </c>
      <c r="CX102">
        <f t="shared" si="133"/>
        <v>0</v>
      </c>
      <c r="CY102">
        <f t="shared" si="134"/>
        <v>0</v>
      </c>
      <c r="CZ102">
        <f t="shared" si="135"/>
        <v>0</v>
      </c>
      <c r="DC102" t="s">
        <v>3</v>
      </c>
      <c r="DD102" t="s">
        <v>3</v>
      </c>
      <c r="DE102" t="s">
        <v>3</v>
      </c>
      <c r="DF102" t="s">
        <v>3</v>
      </c>
      <c r="DG102" t="s">
        <v>3</v>
      </c>
      <c r="DH102" t="s">
        <v>3</v>
      </c>
      <c r="DI102" t="s">
        <v>3</v>
      </c>
      <c r="DJ102" t="s">
        <v>3</v>
      </c>
      <c r="DK102" t="s">
        <v>3</v>
      </c>
      <c r="DL102" t="s">
        <v>3</v>
      </c>
      <c r="DM102" t="s">
        <v>3</v>
      </c>
      <c r="DN102">
        <v>0</v>
      </c>
      <c r="DO102">
        <v>0</v>
      </c>
      <c r="DP102">
        <v>1</v>
      </c>
      <c r="DQ102">
        <v>1</v>
      </c>
      <c r="DU102">
        <v>1013</v>
      </c>
      <c r="DV102" t="s">
        <v>42</v>
      </c>
      <c r="DW102" t="s">
        <v>42</v>
      </c>
      <c r="DX102">
        <v>1</v>
      </c>
      <c r="DZ102" t="s">
        <v>3</v>
      </c>
      <c r="EA102" t="s">
        <v>3</v>
      </c>
      <c r="EB102" t="s">
        <v>3</v>
      </c>
      <c r="EC102" t="s">
        <v>3</v>
      </c>
      <c r="EE102">
        <v>68514636</v>
      </c>
      <c r="EF102">
        <v>8</v>
      </c>
      <c r="EG102" t="s">
        <v>43</v>
      </c>
      <c r="EH102">
        <v>0</v>
      </c>
      <c r="EI102" t="s">
        <v>3</v>
      </c>
      <c r="EJ102">
        <v>1</v>
      </c>
      <c r="EK102">
        <v>1100</v>
      </c>
      <c r="EL102" t="s">
        <v>44</v>
      </c>
      <c r="EM102" t="s">
        <v>45</v>
      </c>
      <c r="EO102" t="s">
        <v>3</v>
      </c>
      <c r="EQ102">
        <v>0</v>
      </c>
      <c r="ER102">
        <v>87</v>
      </c>
      <c r="ES102">
        <v>87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5</v>
      </c>
      <c r="FC102">
        <v>0</v>
      </c>
      <c r="FD102">
        <v>18</v>
      </c>
      <c r="FF102">
        <v>87</v>
      </c>
      <c r="FQ102">
        <v>0</v>
      </c>
      <c r="FR102">
        <f t="shared" si="136"/>
        <v>0</v>
      </c>
      <c r="FS102">
        <v>0</v>
      </c>
      <c r="FX102">
        <v>0</v>
      </c>
      <c r="FY102">
        <v>0</v>
      </c>
      <c r="GA102" t="s">
        <v>3</v>
      </c>
      <c r="GD102">
        <v>1</v>
      </c>
      <c r="GF102">
        <v>-82132462</v>
      </c>
      <c r="GG102">
        <v>2</v>
      </c>
      <c r="GH102">
        <v>3</v>
      </c>
      <c r="GI102">
        <v>-2</v>
      </c>
      <c r="GJ102">
        <v>0</v>
      </c>
      <c r="GK102">
        <v>0</v>
      </c>
      <c r="GL102">
        <f t="shared" si="137"/>
        <v>0</v>
      </c>
      <c r="GM102">
        <f t="shared" si="138"/>
        <v>1131</v>
      </c>
      <c r="GN102">
        <f t="shared" si="139"/>
        <v>1131</v>
      </c>
      <c r="GO102">
        <f t="shared" si="140"/>
        <v>0</v>
      </c>
      <c r="GP102">
        <f t="shared" si="141"/>
        <v>0</v>
      </c>
      <c r="GR102">
        <v>1</v>
      </c>
      <c r="GS102">
        <v>1</v>
      </c>
      <c r="GT102">
        <v>0</v>
      </c>
      <c r="GU102" t="s">
        <v>3</v>
      </c>
      <c r="GV102">
        <f t="shared" si="142"/>
        <v>0</v>
      </c>
      <c r="GW102">
        <v>1</v>
      </c>
      <c r="GX102">
        <f t="shared" si="143"/>
        <v>0</v>
      </c>
      <c r="HA102">
        <v>0</v>
      </c>
      <c r="HB102">
        <v>0</v>
      </c>
      <c r="HC102">
        <f t="shared" si="144"/>
        <v>0</v>
      </c>
      <c r="HE102" t="s">
        <v>3</v>
      </c>
      <c r="HF102" t="s">
        <v>3</v>
      </c>
      <c r="HM102" t="s">
        <v>3</v>
      </c>
      <c r="HN102" t="s">
        <v>3</v>
      </c>
      <c r="HO102" t="s">
        <v>3</v>
      </c>
      <c r="HP102" t="s">
        <v>3</v>
      </c>
      <c r="HQ102" t="s">
        <v>3</v>
      </c>
      <c r="IK102">
        <v>0</v>
      </c>
    </row>
    <row r="103" spans="1:245" x14ac:dyDescent="0.2">
      <c r="A103">
        <v>17</v>
      </c>
      <c r="B103">
        <v>1</v>
      </c>
      <c r="C103">
        <f>ROW(SmtRes!A168)</f>
        <v>168</v>
      </c>
      <c r="D103">
        <f>ROW(EtalonRes!A169)</f>
        <v>169</v>
      </c>
      <c r="E103" t="s">
        <v>202</v>
      </c>
      <c r="F103" t="s">
        <v>203</v>
      </c>
      <c r="G103" t="s">
        <v>204</v>
      </c>
      <c r="H103" t="s">
        <v>34</v>
      </c>
      <c r="I103">
        <v>2</v>
      </c>
      <c r="J103">
        <v>0</v>
      </c>
      <c r="K103">
        <v>2</v>
      </c>
      <c r="O103">
        <f t="shared" si="108"/>
        <v>1730.47</v>
      </c>
      <c r="P103">
        <f t="shared" si="109"/>
        <v>0</v>
      </c>
      <c r="Q103">
        <f t="shared" si="110"/>
        <v>45.55</v>
      </c>
      <c r="R103">
        <f t="shared" si="111"/>
        <v>6.72</v>
      </c>
      <c r="S103">
        <f t="shared" si="112"/>
        <v>1684.92</v>
      </c>
      <c r="T103">
        <f t="shared" si="113"/>
        <v>0</v>
      </c>
      <c r="U103">
        <f t="shared" si="114"/>
        <v>4.3600000000000003</v>
      </c>
      <c r="V103">
        <f t="shared" si="115"/>
        <v>0.02</v>
      </c>
      <c r="W103">
        <f t="shared" si="116"/>
        <v>0</v>
      </c>
      <c r="X103">
        <f t="shared" si="117"/>
        <v>1556.31</v>
      </c>
      <c r="Y103">
        <f t="shared" si="118"/>
        <v>1099.57</v>
      </c>
      <c r="AA103">
        <v>78076343</v>
      </c>
      <c r="AB103">
        <f t="shared" si="119"/>
        <v>23.45</v>
      </c>
      <c r="AC103">
        <f>ROUND(((ES103*0)),2)</f>
        <v>0</v>
      </c>
      <c r="AD103">
        <f t="shared" si="120"/>
        <v>0.87</v>
      </c>
      <c r="AE103">
        <f t="shared" si="121"/>
        <v>0.09</v>
      </c>
      <c r="AF103">
        <f t="shared" si="146"/>
        <v>22.58</v>
      </c>
      <c r="AG103">
        <f t="shared" si="122"/>
        <v>0</v>
      </c>
      <c r="AH103">
        <f t="shared" si="147"/>
        <v>2.1800000000000002</v>
      </c>
      <c r="AI103">
        <f t="shared" si="123"/>
        <v>0.01</v>
      </c>
      <c r="AJ103">
        <f t="shared" si="124"/>
        <v>0</v>
      </c>
      <c r="AK103">
        <v>23.9</v>
      </c>
      <c r="AL103">
        <v>0.45</v>
      </c>
      <c r="AM103">
        <v>0.87</v>
      </c>
      <c r="AN103">
        <v>0.09</v>
      </c>
      <c r="AO103">
        <v>22.58</v>
      </c>
      <c r="AP103">
        <v>0</v>
      </c>
      <c r="AQ103">
        <v>2.1800000000000002</v>
      </c>
      <c r="AR103">
        <v>0.01</v>
      </c>
      <c r="AS103">
        <v>0</v>
      </c>
      <c r="AT103">
        <v>92</v>
      </c>
      <c r="AU103">
        <v>65</v>
      </c>
      <c r="AV103">
        <v>1</v>
      </c>
      <c r="AW103">
        <v>1</v>
      </c>
      <c r="AZ103">
        <v>1</v>
      </c>
      <c r="BA103">
        <v>37.31</v>
      </c>
      <c r="BB103">
        <v>26.18</v>
      </c>
      <c r="BC103">
        <v>37.44</v>
      </c>
      <c r="BD103" t="s">
        <v>3</v>
      </c>
      <c r="BE103" t="s">
        <v>3</v>
      </c>
      <c r="BF103" t="s">
        <v>3</v>
      </c>
      <c r="BG103" t="s">
        <v>3</v>
      </c>
      <c r="BH103">
        <v>0</v>
      </c>
      <c r="BI103">
        <v>2</v>
      </c>
      <c r="BJ103" t="s">
        <v>205</v>
      </c>
      <c r="BM103">
        <v>110004</v>
      </c>
      <c r="BN103">
        <v>0</v>
      </c>
      <c r="BO103" t="s">
        <v>203</v>
      </c>
      <c r="BP103">
        <v>1</v>
      </c>
      <c r="BQ103">
        <v>3</v>
      </c>
      <c r="BR103">
        <v>0</v>
      </c>
      <c r="BS103">
        <v>37.31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3</v>
      </c>
      <c r="BZ103">
        <v>92</v>
      </c>
      <c r="CA103">
        <v>65</v>
      </c>
      <c r="CB103" t="s">
        <v>3</v>
      </c>
      <c r="CE103">
        <v>0</v>
      </c>
      <c r="CF103">
        <v>0</v>
      </c>
      <c r="CG103">
        <v>0</v>
      </c>
      <c r="CM103">
        <v>0</v>
      </c>
      <c r="CN103" t="s">
        <v>3</v>
      </c>
      <c r="CO103">
        <v>0</v>
      </c>
      <c r="CP103">
        <f t="shared" si="125"/>
        <v>1730.47</v>
      </c>
      <c r="CQ103">
        <f t="shared" si="126"/>
        <v>0</v>
      </c>
      <c r="CR103">
        <f t="shared" si="127"/>
        <v>22.776599999999998</v>
      </c>
      <c r="CS103">
        <f t="shared" si="128"/>
        <v>3.3578999999999999</v>
      </c>
      <c r="CT103">
        <f t="shared" si="129"/>
        <v>842.45979999999997</v>
      </c>
      <c r="CU103">
        <f t="shared" si="130"/>
        <v>0</v>
      </c>
      <c r="CV103">
        <f t="shared" si="131"/>
        <v>2.1800000000000002</v>
      </c>
      <c r="CW103">
        <f t="shared" si="132"/>
        <v>0.01</v>
      </c>
      <c r="CX103">
        <f t="shared" si="133"/>
        <v>0</v>
      </c>
      <c r="CY103">
        <f t="shared" si="134"/>
        <v>1556.3088</v>
      </c>
      <c r="CZ103">
        <f t="shared" si="135"/>
        <v>1099.566</v>
      </c>
      <c r="DC103" t="s">
        <v>3</v>
      </c>
      <c r="DD103" t="s">
        <v>36</v>
      </c>
      <c r="DE103" t="s">
        <v>3</v>
      </c>
      <c r="DF103" t="s">
        <v>3</v>
      </c>
      <c r="DG103" t="s">
        <v>3</v>
      </c>
      <c r="DH103" t="s">
        <v>3</v>
      </c>
      <c r="DI103" t="s">
        <v>3</v>
      </c>
      <c r="DJ103" t="s">
        <v>3</v>
      </c>
      <c r="DK103" t="s">
        <v>3</v>
      </c>
      <c r="DL103" t="s">
        <v>3</v>
      </c>
      <c r="DM103" t="s">
        <v>3</v>
      </c>
      <c r="DN103">
        <v>0</v>
      </c>
      <c r="DO103">
        <v>0</v>
      </c>
      <c r="DP103">
        <v>1</v>
      </c>
      <c r="DQ103">
        <v>1</v>
      </c>
      <c r="DU103">
        <v>1013</v>
      </c>
      <c r="DV103" t="s">
        <v>34</v>
      </c>
      <c r="DW103" t="s">
        <v>34</v>
      </c>
      <c r="DX103">
        <v>1</v>
      </c>
      <c r="DZ103" t="s">
        <v>3</v>
      </c>
      <c r="EA103" t="s">
        <v>3</v>
      </c>
      <c r="EB103" t="s">
        <v>3</v>
      </c>
      <c r="EC103" t="s">
        <v>3</v>
      </c>
      <c r="EE103">
        <v>68514343</v>
      </c>
      <c r="EF103">
        <v>3</v>
      </c>
      <c r="EG103" t="s">
        <v>37</v>
      </c>
      <c r="EH103">
        <v>0</v>
      </c>
      <c r="EI103" t="s">
        <v>3</v>
      </c>
      <c r="EJ103">
        <v>2</v>
      </c>
      <c r="EK103">
        <v>110004</v>
      </c>
      <c r="EL103" t="s">
        <v>206</v>
      </c>
      <c r="EM103" t="s">
        <v>39</v>
      </c>
      <c r="EO103" t="s">
        <v>3</v>
      </c>
      <c r="EQ103">
        <v>0</v>
      </c>
      <c r="ER103">
        <v>23.9</v>
      </c>
      <c r="ES103">
        <v>0.45</v>
      </c>
      <c r="ET103">
        <v>0.87</v>
      </c>
      <c r="EU103">
        <v>0.09</v>
      </c>
      <c r="EV103">
        <v>22.58</v>
      </c>
      <c r="EW103">
        <v>2.1800000000000002</v>
      </c>
      <c r="EX103">
        <v>0.01</v>
      </c>
      <c r="EY103">
        <v>0</v>
      </c>
      <c r="FQ103">
        <v>0</v>
      </c>
      <c r="FR103">
        <f t="shared" si="136"/>
        <v>0</v>
      </c>
      <c r="FS103">
        <v>0</v>
      </c>
      <c r="FX103">
        <v>92</v>
      </c>
      <c r="FY103">
        <v>65</v>
      </c>
      <c r="GA103" t="s">
        <v>3</v>
      </c>
      <c r="GD103">
        <v>1</v>
      </c>
      <c r="GF103">
        <v>-1901087592</v>
      </c>
      <c r="GG103">
        <v>2</v>
      </c>
      <c r="GH103">
        <v>1</v>
      </c>
      <c r="GI103">
        <v>2</v>
      </c>
      <c r="GJ103">
        <v>0</v>
      </c>
      <c r="GK103">
        <v>0</v>
      </c>
      <c r="GL103">
        <f t="shared" si="137"/>
        <v>0</v>
      </c>
      <c r="GM103">
        <f t="shared" si="138"/>
        <v>4386.3500000000004</v>
      </c>
      <c r="GN103">
        <f t="shared" si="139"/>
        <v>0</v>
      </c>
      <c r="GO103">
        <f t="shared" si="140"/>
        <v>4386.3500000000004</v>
      </c>
      <c r="GP103">
        <f t="shared" si="141"/>
        <v>0</v>
      </c>
      <c r="GR103">
        <v>0</v>
      </c>
      <c r="GS103">
        <v>3</v>
      </c>
      <c r="GT103">
        <v>0</v>
      </c>
      <c r="GU103" t="s">
        <v>3</v>
      </c>
      <c r="GV103">
        <f t="shared" si="142"/>
        <v>0</v>
      </c>
      <c r="GW103">
        <v>1</v>
      </c>
      <c r="GX103">
        <f t="shared" si="143"/>
        <v>0</v>
      </c>
      <c r="HA103">
        <v>0</v>
      </c>
      <c r="HB103">
        <v>0</v>
      </c>
      <c r="HC103">
        <f t="shared" si="144"/>
        <v>0</v>
      </c>
      <c r="HE103" t="s">
        <v>3</v>
      </c>
      <c r="HF103" t="s">
        <v>3</v>
      </c>
      <c r="HM103" t="s">
        <v>3</v>
      </c>
      <c r="HN103" t="s">
        <v>3</v>
      </c>
      <c r="HO103" t="s">
        <v>3</v>
      </c>
      <c r="HP103" t="s">
        <v>3</v>
      </c>
      <c r="HQ103" t="s">
        <v>3</v>
      </c>
      <c r="IK103">
        <v>0</v>
      </c>
    </row>
    <row r="104" spans="1:245" x14ac:dyDescent="0.2">
      <c r="A104">
        <v>17</v>
      </c>
      <c r="B104">
        <v>1</v>
      </c>
      <c r="E104" t="s">
        <v>207</v>
      </c>
      <c r="F104" t="s">
        <v>3</v>
      </c>
      <c r="G104" t="s">
        <v>208</v>
      </c>
      <c r="H104" t="s">
        <v>42</v>
      </c>
      <c r="I104">
        <v>1</v>
      </c>
      <c r="J104">
        <v>0</v>
      </c>
      <c r="K104">
        <v>1</v>
      </c>
      <c r="O104">
        <f t="shared" si="108"/>
        <v>23000</v>
      </c>
      <c r="P104">
        <f t="shared" si="109"/>
        <v>23000</v>
      </c>
      <c r="Q104">
        <f t="shared" si="110"/>
        <v>0</v>
      </c>
      <c r="R104">
        <f t="shared" si="111"/>
        <v>0</v>
      </c>
      <c r="S104">
        <f t="shared" si="112"/>
        <v>0</v>
      </c>
      <c r="T104">
        <f t="shared" si="113"/>
        <v>0</v>
      </c>
      <c r="U104">
        <f t="shared" si="114"/>
        <v>0</v>
      </c>
      <c r="V104">
        <f t="shared" si="115"/>
        <v>0</v>
      </c>
      <c r="W104">
        <f t="shared" si="116"/>
        <v>0</v>
      </c>
      <c r="X104">
        <f t="shared" si="117"/>
        <v>0</v>
      </c>
      <c r="Y104">
        <f t="shared" si="118"/>
        <v>0</v>
      </c>
      <c r="AA104">
        <v>78076343</v>
      </c>
      <c r="AB104">
        <f t="shared" si="119"/>
        <v>23000</v>
      </c>
      <c r="AC104">
        <f t="shared" ref="AC104:AC109" si="148">ROUND((ES104),2)</f>
        <v>23000</v>
      </c>
      <c r="AD104">
        <f t="shared" si="120"/>
        <v>0</v>
      </c>
      <c r="AE104">
        <f t="shared" si="121"/>
        <v>0</v>
      </c>
      <c r="AF104">
        <f t="shared" si="146"/>
        <v>0</v>
      </c>
      <c r="AG104">
        <f t="shared" si="122"/>
        <v>0</v>
      </c>
      <c r="AH104">
        <f t="shared" si="147"/>
        <v>0</v>
      </c>
      <c r="AI104">
        <f t="shared" si="123"/>
        <v>0</v>
      </c>
      <c r="AJ104">
        <f t="shared" si="124"/>
        <v>0</v>
      </c>
      <c r="AK104">
        <v>23000</v>
      </c>
      <c r="AL104">
        <v>23000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1</v>
      </c>
      <c r="AW104">
        <v>1</v>
      </c>
      <c r="AZ104">
        <v>1</v>
      </c>
      <c r="BA104">
        <v>1</v>
      </c>
      <c r="BB104">
        <v>1</v>
      </c>
      <c r="BC104">
        <v>1</v>
      </c>
      <c r="BD104" t="s">
        <v>3</v>
      </c>
      <c r="BE104" t="s">
        <v>3</v>
      </c>
      <c r="BF104" t="s">
        <v>3</v>
      </c>
      <c r="BG104" t="s">
        <v>3</v>
      </c>
      <c r="BH104">
        <v>3</v>
      </c>
      <c r="BI104">
        <v>1</v>
      </c>
      <c r="BJ104" t="s">
        <v>3</v>
      </c>
      <c r="BM104">
        <v>1100</v>
      </c>
      <c r="BN104">
        <v>0</v>
      </c>
      <c r="BO104" t="s">
        <v>3</v>
      </c>
      <c r="BP104">
        <v>0</v>
      </c>
      <c r="BQ104">
        <v>8</v>
      </c>
      <c r="BR104">
        <v>0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3</v>
      </c>
      <c r="BZ104">
        <v>0</v>
      </c>
      <c r="CA104">
        <v>0</v>
      </c>
      <c r="CB104" t="s">
        <v>3</v>
      </c>
      <c r="CE104">
        <v>0</v>
      </c>
      <c r="CF104">
        <v>0</v>
      </c>
      <c r="CG104">
        <v>0</v>
      </c>
      <c r="CM104">
        <v>0</v>
      </c>
      <c r="CN104" t="s">
        <v>3</v>
      </c>
      <c r="CO104">
        <v>0</v>
      </c>
      <c r="CP104">
        <f t="shared" si="125"/>
        <v>23000</v>
      </c>
      <c r="CQ104">
        <f t="shared" si="126"/>
        <v>23000</v>
      </c>
      <c r="CR104">
        <f t="shared" si="127"/>
        <v>0</v>
      </c>
      <c r="CS104">
        <f t="shared" si="128"/>
        <v>0</v>
      </c>
      <c r="CT104">
        <f t="shared" si="129"/>
        <v>0</v>
      </c>
      <c r="CU104">
        <f t="shared" si="130"/>
        <v>0</v>
      </c>
      <c r="CV104">
        <f t="shared" si="131"/>
        <v>0</v>
      </c>
      <c r="CW104">
        <f t="shared" si="132"/>
        <v>0</v>
      </c>
      <c r="CX104">
        <f t="shared" si="133"/>
        <v>0</v>
      </c>
      <c r="CY104">
        <f t="shared" si="134"/>
        <v>0</v>
      </c>
      <c r="CZ104">
        <f t="shared" si="135"/>
        <v>0</v>
      </c>
      <c r="DC104" t="s">
        <v>3</v>
      </c>
      <c r="DD104" t="s">
        <v>3</v>
      </c>
      <c r="DE104" t="s">
        <v>3</v>
      </c>
      <c r="DF104" t="s">
        <v>3</v>
      </c>
      <c r="DG104" t="s">
        <v>3</v>
      </c>
      <c r="DH104" t="s">
        <v>3</v>
      </c>
      <c r="DI104" t="s">
        <v>3</v>
      </c>
      <c r="DJ104" t="s">
        <v>3</v>
      </c>
      <c r="DK104" t="s">
        <v>3</v>
      </c>
      <c r="DL104" t="s">
        <v>3</v>
      </c>
      <c r="DM104" t="s">
        <v>3</v>
      </c>
      <c r="DN104">
        <v>0</v>
      </c>
      <c r="DO104">
        <v>0</v>
      </c>
      <c r="DP104">
        <v>1</v>
      </c>
      <c r="DQ104">
        <v>1</v>
      </c>
      <c r="DU104">
        <v>1013</v>
      </c>
      <c r="DV104" t="s">
        <v>42</v>
      </c>
      <c r="DW104" t="s">
        <v>42</v>
      </c>
      <c r="DX104">
        <v>1</v>
      </c>
      <c r="DZ104" t="s">
        <v>3</v>
      </c>
      <c r="EA104" t="s">
        <v>3</v>
      </c>
      <c r="EB104" t="s">
        <v>3</v>
      </c>
      <c r="EC104" t="s">
        <v>3</v>
      </c>
      <c r="EE104">
        <v>68514636</v>
      </c>
      <c r="EF104">
        <v>8</v>
      </c>
      <c r="EG104" t="s">
        <v>43</v>
      </c>
      <c r="EH104">
        <v>0</v>
      </c>
      <c r="EI104" t="s">
        <v>3</v>
      </c>
      <c r="EJ104">
        <v>1</v>
      </c>
      <c r="EK104">
        <v>1100</v>
      </c>
      <c r="EL104" t="s">
        <v>44</v>
      </c>
      <c r="EM104" t="s">
        <v>45</v>
      </c>
      <c r="EO104" t="s">
        <v>3</v>
      </c>
      <c r="EQ104">
        <v>0</v>
      </c>
      <c r="ER104">
        <v>23000</v>
      </c>
      <c r="ES104">
        <v>23000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5</v>
      </c>
      <c r="FC104">
        <v>0</v>
      </c>
      <c r="FD104">
        <v>18</v>
      </c>
      <c r="FF104">
        <v>23000</v>
      </c>
      <c r="FQ104">
        <v>0</v>
      </c>
      <c r="FR104">
        <f t="shared" si="136"/>
        <v>0</v>
      </c>
      <c r="FS104">
        <v>0</v>
      </c>
      <c r="FX104">
        <v>0</v>
      </c>
      <c r="FY104">
        <v>0</v>
      </c>
      <c r="GA104" t="s">
        <v>3</v>
      </c>
      <c r="GD104">
        <v>1</v>
      </c>
      <c r="GF104">
        <v>-1804993709</v>
      </c>
      <c r="GG104">
        <v>2</v>
      </c>
      <c r="GH104">
        <v>3</v>
      </c>
      <c r="GI104">
        <v>-2</v>
      </c>
      <c r="GJ104">
        <v>0</v>
      </c>
      <c r="GK104">
        <v>0</v>
      </c>
      <c r="GL104">
        <f t="shared" si="137"/>
        <v>0</v>
      </c>
      <c r="GM104">
        <f t="shared" si="138"/>
        <v>23000</v>
      </c>
      <c r="GN104">
        <f t="shared" si="139"/>
        <v>23000</v>
      </c>
      <c r="GO104">
        <f t="shared" si="140"/>
        <v>0</v>
      </c>
      <c r="GP104">
        <f t="shared" si="141"/>
        <v>0</v>
      </c>
      <c r="GR104">
        <v>1</v>
      </c>
      <c r="GS104">
        <v>1</v>
      </c>
      <c r="GT104">
        <v>0</v>
      </c>
      <c r="GU104" t="s">
        <v>3</v>
      </c>
      <c r="GV104">
        <f t="shared" si="142"/>
        <v>0</v>
      </c>
      <c r="GW104">
        <v>1</v>
      </c>
      <c r="GX104">
        <f t="shared" si="143"/>
        <v>0</v>
      </c>
      <c r="HA104">
        <v>0</v>
      </c>
      <c r="HB104">
        <v>0</v>
      </c>
      <c r="HC104">
        <f t="shared" si="144"/>
        <v>0</v>
      </c>
      <c r="HE104" t="s">
        <v>3</v>
      </c>
      <c r="HF104" t="s">
        <v>3</v>
      </c>
      <c r="HM104" t="s">
        <v>3</v>
      </c>
      <c r="HN104" t="s">
        <v>3</v>
      </c>
      <c r="HO104" t="s">
        <v>3</v>
      </c>
      <c r="HP104" t="s">
        <v>3</v>
      </c>
      <c r="HQ104" t="s">
        <v>3</v>
      </c>
      <c r="IK104">
        <v>0</v>
      </c>
    </row>
    <row r="105" spans="1:245" x14ac:dyDescent="0.2">
      <c r="A105">
        <v>17</v>
      </c>
      <c r="B105">
        <v>1</v>
      </c>
      <c r="E105" t="s">
        <v>209</v>
      </c>
      <c r="F105" t="s">
        <v>3</v>
      </c>
      <c r="G105" t="s">
        <v>210</v>
      </c>
      <c r="H105" t="s">
        <v>42</v>
      </c>
      <c r="I105">
        <v>1</v>
      </c>
      <c r="J105">
        <v>0</v>
      </c>
      <c r="K105">
        <v>1</v>
      </c>
      <c r="O105">
        <f t="shared" si="108"/>
        <v>13500</v>
      </c>
      <c r="P105">
        <f t="shared" si="109"/>
        <v>13500</v>
      </c>
      <c r="Q105">
        <f t="shared" si="110"/>
        <v>0</v>
      </c>
      <c r="R105">
        <f t="shared" si="111"/>
        <v>0</v>
      </c>
      <c r="S105">
        <f t="shared" si="112"/>
        <v>0</v>
      </c>
      <c r="T105">
        <f t="shared" si="113"/>
        <v>0</v>
      </c>
      <c r="U105">
        <f t="shared" si="114"/>
        <v>0</v>
      </c>
      <c r="V105">
        <f t="shared" si="115"/>
        <v>0</v>
      </c>
      <c r="W105">
        <f t="shared" si="116"/>
        <v>0</v>
      </c>
      <c r="X105">
        <f t="shared" si="117"/>
        <v>0</v>
      </c>
      <c r="Y105">
        <f t="shared" si="118"/>
        <v>0</v>
      </c>
      <c r="AA105">
        <v>78076343</v>
      </c>
      <c r="AB105">
        <f t="shared" si="119"/>
        <v>13500</v>
      </c>
      <c r="AC105">
        <f t="shared" si="148"/>
        <v>13500</v>
      </c>
      <c r="AD105">
        <f t="shared" si="120"/>
        <v>0</v>
      </c>
      <c r="AE105">
        <f t="shared" si="121"/>
        <v>0</v>
      </c>
      <c r="AF105">
        <f t="shared" si="146"/>
        <v>0</v>
      </c>
      <c r="AG105">
        <f t="shared" si="122"/>
        <v>0</v>
      </c>
      <c r="AH105">
        <f t="shared" si="147"/>
        <v>0</v>
      </c>
      <c r="AI105">
        <f t="shared" si="123"/>
        <v>0</v>
      </c>
      <c r="AJ105">
        <f t="shared" si="124"/>
        <v>0</v>
      </c>
      <c r="AK105">
        <v>13500</v>
      </c>
      <c r="AL105">
        <v>13500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1</v>
      </c>
      <c r="BD105" t="s">
        <v>3</v>
      </c>
      <c r="BE105" t="s">
        <v>3</v>
      </c>
      <c r="BF105" t="s">
        <v>3</v>
      </c>
      <c r="BG105" t="s">
        <v>3</v>
      </c>
      <c r="BH105">
        <v>3</v>
      </c>
      <c r="BI105">
        <v>1</v>
      </c>
      <c r="BJ105" t="s">
        <v>3</v>
      </c>
      <c r="BM105">
        <v>1100</v>
      </c>
      <c r="BN105">
        <v>0</v>
      </c>
      <c r="BO105" t="s">
        <v>3</v>
      </c>
      <c r="BP105">
        <v>0</v>
      </c>
      <c r="BQ105">
        <v>8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3</v>
      </c>
      <c r="BZ105">
        <v>0</v>
      </c>
      <c r="CA105">
        <v>0</v>
      </c>
      <c r="CB105" t="s">
        <v>3</v>
      </c>
      <c r="CE105">
        <v>0</v>
      </c>
      <c r="CF105">
        <v>0</v>
      </c>
      <c r="CG105">
        <v>0</v>
      </c>
      <c r="CM105">
        <v>0</v>
      </c>
      <c r="CN105" t="s">
        <v>3</v>
      </c>
      <c r="CO105">
        <v>0</v>
      </c>
      <c r="CP105">
        <f t="shared" si="125"/>
        <v>13500</v>
      </c>
      <c r="CQ105">
        <f t="shared" si="126"/>
        <v>13500</v>
      </c>
      <c r="CR105">
        <f t="shared" si="127"/>
        <v>0</v>
      </c>
      <c r="CS105">
        <f t="shared" si="128"/>
        <v>0</v>
      </c>
      <c r="CT105">
        <f t="shared" si="129"/>
        <v>0</v>
      </c>
      <c r="CU105">
        <f t="shared" si="130"/>
        <v>0</v>
      </c>
      <c r="CV105">
        <f t="shared" si="131"/>
        <v>0</v>
      </c>
      <c r="CW105">
        <f t="shared" si="132"/>
        <v>0</v>
      </c>
      <c r="CX105">
        <f t="shared" si="133"/>
        <v>0</v>
      </c>
      <c r="CY105">
        <f t="shared" si="134"/>
        <v>0</v>
      </c>
      <c r="CZ105">
        <f t="shared" si="135"/>
        <v>0</v>
      </c>
      <c r="DC105" t="s">
        <v>3</v>
      </c>
      <c r="DD105" t="s">
        <v>3</v>
      </c>
      <c r="DE105" t="s">
        <v>3</v>
      </c>
      <c r="DF105" t="s">
        <v>3</v>
      </c>
      <c r="DG105" t="s">
        <v>3</v>
      </c>
      <c r="DH105" t="s">
        <v>3</v>
      </c>
      <c r="DI105" t="s">
        <v>3</v>
      </c>
      <c r="DJ105" t="s">
        <v>3</v>
      </c>
      <c r="DK105" t="s">
        <v>3</v>
      </c>
      <c r="DL105" t="s">
        <v>3</v>
      </c>
      <c r="DM105" t="s">
        <v>3</v>
      </c>
      <c r="DN105">
        <v>0</v>
      </c>
      <c r="DO105">
        <v>0</v>
      </c>
      <c r="DP105">
        <v>1</v>
      </c>
      <c r="DQ105">
        <v>1</v>
      </c>
      <c r="DU105">
        <v>1013</v>
      </c>
      <c r="DV105" t="s">
        <v>42</v>
      </c>
      <c r="DW105" t="s">
        <v>42</v>
      </c>
      <c r="DX105">
        <v>1</v>
      </c>
      <c r="DZ105" t="s">
        <v>3</v>
      </c>
      <c r="EA105" t="s">
        <v>3</v>
      </c>
      <c r="EB105" t="s">
        <v>3</v>
      </c>
      <c r="EC105" t="s">
        <v>3</v>
      </c>
      <c r="EE105">
        <v>68514636</v>
      </c>
      <c r="EF105">
        <v>8</v>
      </c>
      <c r="EG105" t="s">
        <v>43</v>
      </c>
      <c r="EH105">
        <v>0</v>
      </c>
      <c r="EI105" t="s">
        <v>3</v>
      </c>
      <c r="EJ105">
        <v>1</v>
      </c>
      <c r="EK105">
        <v>1100</v>
      </c>
      <c r="EL105" t="s">
        <v>44</v>
      </c>
      <c r="EM105" t="s">
        <v>45</v>
      </c>
      <c r="EO105" t="s">
        <v>3</v>
      </c>
      <c r="EQ105">
        <v>0</v>
      </c>
      <c r="ER105">
        <v>13500</v>
      </c>
      <c r="ES105">
        <v>13500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5</v>
      </c>
      <c r="FC105">
        <v>0</v>
      </c>
      <c r="FD105">
        <v>18</v>
      </c>
      <c r="FF105">
        <v>13500</v>
      </c>
      <c r="FQ105">
        <v>0</v>
      </c>
      <c r="FR105">
        <f t="shared" si="136"/>
        <v>0</v>
      </c>
      <c r="FS105">
        <v>0</v>
      </c>
      <c r="FX105">
        <v>0</v>
      </c>
      <c r="FY105">
        <v>0</v>
      </c>
      <c r="GA105" t="s">
        <v>3</v>
      </c>
      <c r="GD105">
        <v>1</v>
      </c>
      <c r="GF105">
        <v>-1279388822</v>
      </c>
      <c r="GG105">
        <v>2</v>
      </c>
      <c r="GH105">
        <v>3</v>
      </c>
      <c r="GI105">
        <v>-2</v>
      </c>
      <c r="GJ105">
        <v>0</v>
      </c>
      <c r="GK105">
        <v>0</v>
      </c>
      <c r="GL105">
        <f t="shared" si="137"/>
        <v>0</v>
      </c>
      <c r="GM105">
        <f t="shared" si="138"/>
        <v>13500</v>
      </c>
      <c r="GN105">
        <f t="shared" si="139"/>
        <v>13500</v>
      </c>
      <c r="GO105">
        <f t="shared" si="140"/>
        <v>0</v>
      </c>
      <c r="GP105">
        <f t="shared" si="141"/>
        <v>0</v>
      </c>
      <c r="GR105">
        <v>1</v>
      </c>
      <c r="GS105">
        <v>1</v>
      </c>
      <c r="GT105">
        <v>0</v>
      </c>
      <c r="GU105" t="s">
        <v>3</v>
      </c>
      <c r="GV105">
        <f t="shared" si="142"/>
        <v>0</v>
      </c>
      <c r="GW105">
        <v>1</v>
      </c>
      <c r="GX105">
        <f t="shared" si="143"/>
        <v>0</v>
      </c>
      <c r="HA105">
        <v>0</v>
      </c>
      <c r="HB105">
        <v>0</v>
      </c>
      <c r="HC105">
        <f t="shared" si="144"/>
        <v>0</v>
      </c>
      <c r="HE105" t="s">
        <v>3</v>
      </c>
      <c r="HF105" t="s">
        <v>3</v>
      </c>
      <c r="HM105" t="s">
        <v>3</v>
      </c>
      <c r="HN105" t="s">
        <v>3</v>
      </c>
      <c r="HO105" t="s">
        <v>3</v>
      </c>
      <c r="HP105" t="s">
        <v>3</v>
      </c>
      <c r="HQ105" t="s">
        <v>3</v>
      </c>
      <c r="IK105">
        <v>0</v>
      </c>
    </row>
    <row r="106" spans="1:245" x14ac:dyDescent="0.2">
      <c r="A106">
        <v>17</v>
      </c>
      <c r="B106">
        <v>1</v>
      </c>
      <c r="E106" t="s">
        <v>211</v>
      </c>
      <c r="F106" t="s">
        <v>3</v>
      </c>
      <c r="G106" t="s">
        <v>212</v>
      </c>
      <c r="H106" t="s">
        <v>42</v>
      </c>
      <c r="I106">
        <v>1</v>
      </c>
      <c r="J106">
        <v>0</v>
      </c>
      <c r="K106">
        <v>1</v>
      </c>
      <c r="O106">
        <f t="shared" si="108"/>
        <v>4200</v>
      </c>
      <c r="P106">
        <f t="shared" si="109"/>
        <v>4200</v>
      </c>
      <c r="Q106">
        <f t="shared" si="110"/>
        <v>0</v>
      </c>
      <c r="R106">
        <f t="shared" si="111"/>
        <v>0</v>
      </c>
      <c r="S106">
        <f t="shared" si="112"/>
        <v>0</v>
      </c>
      <c r="T106">
        <f t="shared" si="113"/>
        <v>0</v>
      </c>
      <c r="U106">
        <f t="shared" si="114"/>
        <v>0</v>
      </c>
      <c r="V106">
        <f t="shared" si="115"/>
        <v>0</v>
      </c>
      <c r="W106">
        <f t="shared" si="116"/>
        <v>0</v>
      </c>
      <c r="X106">
        <f t="shared" si="117"/>
        <v>0</v>
      </c>
      <c r="Y106">
        <f t="shared" si="118"/>
        <v>0</v>
      </c>
      <c r="AA106">
        <v>78076343</v>
      </c>
      <c r="AB106">
        <f t="shared" si="119"/>
        <v>4200</v>
      </c>
      <c r="AC106">
        <f t="shared" si="148"/>
        <v>4200</v>
      </c>
      <c r="AD106">
        <f t="shared" si="120"/>
        <v>0</v>
      </c>
      <c r="AE106">
        <f t="shared" si="121"/>
        <v>0</v>
      </c>
      <c r="AF106">
        <f t="shared" si="146"/>
        <v>0</v>
      </c>
      <c r="AG106">
        <f t="shared" si="122"/>
        <v>0</v>
      </c>
      <c r="AH106">
        <f t="shared" si="147"/>
        <v>0</v>
      </c>
      <c r="AI106">
        <f t="shared" si="123"/>
        <v>0</v>
      </c>
      <c r="AJ106">
        <f t="shared" si="124"/>
        <v>0</v>
      </c>
      <c r="AK106">
        <v>4200</v>
      </c>
      <c r="AL106">
        <v>4200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1</v>
      </c>
      <c r="AW106">
        <v>1</v>
      </c>
      <c r="AZ106">
        <v>1</v>
      </c>
      <c r="BA106">
        <v>1</v>
      </c>
      <c r="BB106">
        <v>1</v>
      </c>
      <c r="BC106">
        <v>1</v>
      </c>
      <c r="BD106" t="s">
        <v>3</v>
      </c>
      <c r="BE106" t="s">
        <v>3</v>
      </c>
      <c r="BF106" t="s">
        <v>3</v>
      </c>
      <c r="BG106" t="s">
        <v>3</v>
      </c>
      <c r="BH106">
        <v>3</v>
      </c>
      <c r="BI106">
        <v>1</v>
      </c>
      <c r="BJ106" t="s">
        <v>3</v>
      </c>
      <c r="BM106">
        <v>1100</v>
      </c>
      <c r="BN106">
        <v>0</v>
      </c>
      <c r="BO106" t="s">
        <v>3</v>
      </c>
      <c r="BP106">
        <v>0</v>
      </c>
      <c r="BQ106">
        <v>8</v>
      </c>
      <c r="BR106">
        <v>0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 t="s">
        <v>3</v>
      </c>
      <c r="BZ106">
        <v>0</v>
      </c>
      <c r="CA106">
        <v>0</v>
      </c>
      <c r="CB106" t="s">
        <v>3</v>
      </c>
      <c r="CE106">
        <v>0</v>
      </c>
      <c r="CF106">
        <v>0</v>
      </c>
      <c r="CG106">
        <v>0</v>
      </c>
      <c r="CM106">
        <v>0</v>
      </c>
      <c r="CN106" t="s">
        <v>3</v>
      </c>
      <c r="CO106">
        <v>0</v>
      </c>
      <c r="CP106">
        <f t="shared" si="125"/>
        <v>4200</v>
      </c>
      <c r="CQ106">
        <f t="shared" si="126"/>
        <v>4200</v>
      </c>
      <c r="CR106">
        <f t="shared" si="127"/>
        <v>0</v>
      </c>
      <c r="CS106">
        <f t="shared" si="128"/>
        <v>0</v>
      </c>
      <c r="CT106">
        <f t="shared" si="129"/>
        <v>0</v>
      </c>
      <c r="CU106">
        <f t="shared" si="130"/>
        <v>0</v>
      </c>
      <c r="CV106">
        <f t="shared" si="131"/>
        <v>0</v>
      </c>
      <c r="CW106">
        <f t="shared" si="132"/>
        <v>0</v>
      </c>
      <c r="CX106">
        <f t="shared" si="133"/>
        <v>0</v>
      </c>
      <c r="CY106">
        <f t="shared" si="134"/>
        <v>0</v>
      </c>
      <c r="CZ106">
        <f t="shared" si="135"/>
        <v>0</v>
      </c>
      <c r="DC106" t="s">
        <v>3</v>
      </c>
      <c r="DD106" t="s">
        <v>3</v>
      </c>
      <c r="DE106" t="s">
        <v>3</v>
      </c>
      <c r="DF106" t="s">
        <v>3</v>
      </c>
      <c r="DG106" t="s">
        <v>3</v>
      </c>
      <c r="DH106" t="s">
        <v>3</v>
      </c>
      <c r="DI106" t="s">
        <v>3</v>
      </c>
      <c r="DJ106" t="s">
        <v>3</v>
      </c>
      <c r="DK106" t="s">
        <v>3</v>
      </c>
      <c r="DL106" t="s">
        <v>3</v>
      </c>
      <c r="DM106" t="s">
        <v>3</v>
      </c>
      <c r="DN106">
        <v>0</v>
      </c>
      <c r="DO106">
        <v>0</v>
      </c>
      <c r="DP106">
        <v>1</v>
      </c>
      <c r="DQ106">
        <v>1</v>
      </c>
      <c r="DU106">
        <v>1013</v>
      </c>
      <c r="DV106" t="s">
        <v>42</v>
      </c>
      <c r="DW106" t="s">
        <v>42</v>
      </c>
      <c r="DX106">
        <v>1</v>
      </c>
      <c r="DZ106" t="s">
        <v>3</v>
      </c>
      <c r="EA106" t="s">
        <v>3</v>
      </c>
      <c r="EB106" t="s">
        <v>3</v>
      </c>
      <c r="EC106" t="s">
        <v>3</v>
      </c>
      <c r="EE106">
        <v>68514636</v>
      </c>
      <c r="EF106">
        <v>8</v>
      </c>
      <c r="EG106" t="s">
        <v>43</v>
      </c>
      <c r="EH106">
        <v>0</v>
      </c>
      <c r="EI106" t="s">
        <v>3</v>
      </c>
      <c r="EJ106">
        <v>1</v>
      </c>
      <c r="EK106">
        <v>1100</v>
      </c>
      <c r="EL106" t="s">
        <v>44</v>
      </c>
      <c r="EM106" t="s">
        <v>45</v>
      </c>
      <c r="EO106" t="s">
        <v>3</v>
      </c>
      <c r="EQ106">
        <v>0</v>
      </c>
      <c r="ER106">
        <v>4200</v>
      </c>
      <c r="ES106">
        <v>4200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5</v>
      </c>
      <c r="FC106">
        <v>0</v>
      </c>
      <c r="FD106">
        <v>18</v>
      </c>
      <c r="FF106">
        <v>4200</v>
      </c>
      <c r="FQ106">
        <v>0</v>
      </c>
      <c r="FR106">
        <f t="shared" si="136"/>
        <v>0</v>
      </c>
      <c r="FS106">
        <v>0</v>
      </c>
      <c r="FX106">
        <v>0</v>
      </c>
      <c r="FY106">
        <v>0</v>
      </c>
      <c r="GA106" t="s">
        <v>3</v>
      </c>
      <c r="GD106">
        <v>1</v>
      </c>
      <c r="GF106">
        <v>2058235439</v>
      </c>
      <c r="GG106">
        <v>2</v>
      </c>
      <c r="GH106">
        <v>3</v>
      </c>
      <c r="GI106">
        <v>-2</v>
      </c>
      <c r="GJ106">
        <v>0</v>
      </c>
      <c r="GK106">
        <v>0</v>
      </c>
      <c r="GL106">
        <f t="shared" si="137"/>
        <v>0</v>
      </c>
      <c r="GM106">
        <f t="shared" si="138"/>
        <v>4200</v>
      </c>
      <c r="GN106">
        <f t="shared" si="139"/>
        <v>4200</v>
      </c>
      <c r="GO106">
        <f t="shared" si="140"/>
        <v>0</v>
      </c>
      <c r="GP106">
        <f t="shared" si="141"/>
        <v>0</v>
      </c>
      <c r="GR106">
        <v>1</v>
      </c>
      <c r="GS106">
        <v>1</v>
      </c>
      <c r="GT106">
        <v>0</v>
      </c>
      <c r="GU106" t="s">
        <v>3</v>
      </c>
      <c r="GV106">
        <f t="shared" si="142"/>
        <v>0</v>
      </c>
      <c r="GW106">
        <v>1</v>
      </c>
      <c r="GX106">
        <f t="shared" si="143"/>
        <v>0</v>
      </c>
      <c r="HA106">
        <v>0</v>
      </c>
      <c r="HB106">
        <v>0</v>
      </c>
      <c r="HC106">
        <f t="shared" si="144"/>
        <v>0</v>
      </c>
      <c r="HE106" t="s">
        <v>3</v>
      </c>
      <c r="HF106" t="s">
        <v>3</v>
      </c>
      <c r="HM106" t="s">
        <v>3</v>
      </c>
      <c r="HN106" t="s">
        <v>3</v>
      </c>
      <c r="HO106" t="s">
        <v>3</v>
      </c>
      <c r="HP106" t="s">
        <v>3</v>
      </c>
      <c r="HQ106" t="s">
        <v>3</v>
      </c>
      <c r="IK106">
        <v>0</v>
      </c>
    </row>
    <row r="107" spans="1:245" x14ac:dyDescent="0.2">
      <c r="A107">
        <v>17</v>
      </c>
      <c r="B107">
        <v>1</v>
      </c>
      <c r="E107" t="s">
        <v>213</v>
      </c>
      <c r="F107" t="s">
        <v>3</v>
      </c>
      <c r="G107" t="s">
        <v>214</v>
      </c>
      <c r="H107" t="s">
        <v>42</v>
      </c>
      <c r="I107">
        <v>2</v>
      </c>
      <c r="J107">
        <v>0</v>
      </c>
      <c r="K107">
        <v>2</v>
      </c>
      <c r="O107">
        <f t="shared" si="108"/>
        <v>39200</v>
      </c>
      <c r="P107">
        <f t="shared" si="109"/>
        <v>39200</v>
      </c>
      <c r="Q107">
        <f t="shared" si="110"/>
        <v>0</v>
      </c>
      <c r="R107">
        <f t="shared" si="111"/>
        <v>0</v>
      </c>
      <c r="S107">
        <f t="shared" si="112"/>
        <v>0</v>
      </c>
      <c r="T107">
        <f t="shared" si="113"/>
        <v>0</v>
      </c>
      <c r="U107">
        <f t="shared" si="114"/>
        <v>0</v>
      </c>
      <c r="V107">
        <f t="shared" si="115"/>
        <v>0</v>
      </c>
      <c r="W107">
        <f t="shared" si="116"/>
        <v>0</v>
      </c>
      <c r="X107">
        <f t="shared" si="117"/>
        <v>0</v>
      </c>
      <c r="Y107">
        <f t="shared" si="118"/>
        <v>0</v>
      </c>
      <c r="AA107">
        <v>78076343</v>
      </c>
      <c r="AB107">
        <f t="shared" si="119"/>
        <v>19600</v>
      </c>
      <c r="AC107">
        <f t="shared" si="148"/>
        <v>19600</v>
      </c>
      <c r="AD107">
        <f t="shared" si="120"/>
        <v>0</v>
      </c>
      <c r="AE107">
        <f t="shared" si="121"/>
        <v>0</v>
      </c>
      <c r="AF107">
        <f t="shared" si="146"/>
        <v>0</v>
      </c>
      <c r="AG107">
        <f t="shared" si="122"/>
        <v>0</v>
      </c>
      <c r="AH107">
        <f t="shared" si="147"/>
        <v>0</v>
      </c>
      <c r="AI107">
        <f t="shared" si="123"/>
        <v>0</v>
      </c>
      <c r="AJ107">
        <f t="shared" si="124"/>
        <v>0</v>
      </c>
      <c r="AK107">
        <v>19600</v>
      </c>
      <c r="AL107">
        <v>19600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1</v>
      </c>
      <c r="AW107">
        <v>1</v>
      </c>
      <c r="AZ107">
        <v>1</v>
      </c>
      <c r="BA107">
        <v>1</v>
      </c>
      <c r="BB107">
        <v>1</v>
      </c>
      <c r="BC107">
        <v>1</v>
      </c>
      <c r="BD107" t="s">
        <v>3</v>
      </c>
      <c r="BE107" t="s">
        <v>3</v>
      </c>
      <c r="BF107" t="s">
        <v>3</v>
      </c>
      <c r="BG107" t="s">
        <v>3</v>
      </c>
      <c r="BH107">
        <v>3</v>
      </c>
      <c r="BI107">
        <v>1</v>
      </c>
      <c r="BJ107" t="s">
        <v>3</v>
      </c>
      <c r="BM107">
        <v>1100</v>
      </c>
      <c r="BN107">
        <v>0</v>
      </c>
      <c r="BO107" t="s">
        <v>3</v>
      </c>
      <c r="BP107">
        <v>0</v>
      </c>
      <c r="BQ107">
        <v>8</v>
      </c>
      <c r="BR107">
        <v>0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3</v>
      </c>
      <c r="BZ107">
        <v>0</v>
      </c>
      <c r="CA107">
        <v>0</v>
      </c>
      <c r="CB107" t="s">
        <v>3</v>
      </c>
      <c r="CE107">
        <v>0</v>
      </c>
      <c r="CF107">
        <v>0</v>
      </c>
      <c r="CG107">
        <v>0</v>
      </c>
      <c r="CM107">
        <v>0</v>
      </c>
      <c r="CN107" t="s">
        <v>3</v>
      </c>
      <c r="CO107">
        <v>0</v>
      </c>
      <c r="CP107">
        <f t="shared" si="125"/>
        <v>39200</v>
      </c>
      <c r="CQ107">
        <f t="shared" si="126"/>
        <v>19600</v>
      </c>
      <c r="CR107">
        <f t="shared" si="127"/>
        <v>0</v>
      </c>
      <c r="CS107">
        <f t="shared" si="128"/>
        <v>0</v>
      </c>
      <c r="CT107">
        <f t="shared" si="129"/>
        <v>0</v>
      </c>
      <c r="CU107">
        <f t="shared" si="130"/>
        <v>0</v>
      </c>
      <c r="CV107">
        <f t="shared" si="131"/>
        <v>0</v>
      </c>
      <c r="CW107">
        <f t="shared" si="132"/>
        <v>0</v>
      </c>
      <c r="CX107">
        <f t="shared" si="133"/>
        <v>0</v>
      </c>
      <c r="CY107">
        <f t="shared" si="134"/>
        <v>0</v>
      </c>
      <c r="CZ107">
        <f t="shared" si="135"/>
        <v>0</v>
      </c>
      <c r="DC107" t="s">
        <v>3</v>
      </c>
      <c r="DD107" t="s">
        <v>3</v>
      </c>
      <c r="DE107" t="s">
        <v>3</v>
      </c>
      <c r="DF107" t="s">
        <v>3</v>
      </c>
      <c r="DG107" t="s">
        <v>3</v>
      </c>
      <c r="DH107" t="s">
        <v>3</v>
      </c>
      <c r="DI107" t="s">
        <v>3</v>
      </c>
      <c r="DJ107" t="s">
        <v>3</v>
      </c>
      <c r="DK107" t="s">
        <v>3</v>
      </c>
      <c r="DL107" t="s">
        <v>3</v>
      </c>
      <c r="DM107" t="s">
        <v>3</v>
      </c>
      <c r="DN107">
        <v>0</v>
      </c>
      <c r="DO107">
        <v>0</v>
      </c>
      <c r="DP107">
        <v>1</v>
      </c>
      <c r="DQ107">
        <v>1</v>
      </c>
      <c r="DU107">
        <v>1013</v>
      </c>
      <c r="DV107" t="s">
        <v>42</v>
      </c>
      <c r="DW107" t="s">
        <v>42</v>
      </c>
      <c r="DX107">
        <v>1</v>
      </c>
      <c r="DZ107" t="s">
        <v>3</v>
      </c>
      <c r="EA107" t="s">
        <v>3</v>
      </c>
      <c r="EB107" t="s">
        <v>3</v>
      </c>
      <c r="EC107" t="s">
        <v>3</v>
      </c>
      <c r="EE107">
        <v>68514636</v>
      </c>
      <c r="EF107">
        <v>8</v>
      </c>
      <c r="EG107" t="s">
        <v>43</v>
      </c>
      <c r="EH107">
        <v>0</v>
      </c>
      <c r="EI107" t="s">
        <v>3</v>
      </c>
      <c r="EJ107">
        <v>1</v>
      </c>
      <c r="EK107">
        <v>1100</v>
      </c>
      <c r="EL107" t="s">
        <v>44</v>
      </c>
      <c r="EM107" t="s">
        <v>45</v>
      </c>
      <c r="EO107" t="s">
        <v>3</v>
      </c>
      <c r="EQ107">
        <v>0</v>
      </c>
      <c r="ER107">
        <v>19600</v>
      </c>
      <c r="ES107">
        <v>19600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5</v>
      </c>
      <c r="FC107">
        <v>0</v>
      </c>
      <c r="FD107">
        <v>18</v>
      </c>
      <c r="FF107">
        <v>19600</v>
      </c>
      <c r="FQ107">
        <v>0</v>
      </c>
      <c r="FR107">
        <f t="shared" si="136"/>
        <v>0</v>
      </c>
      <c r="FS107">
        <v>0</v>
      </c>
      <c r="FX107">
        <v>0</v>
      </c>
      <c r="FY107">
        <v>0</v>
      </c>
      <c r="GA107" t="s">
        <v>3</v>
      </c>
      <c r="GD107">
        <v>1</v>
      </c>
      <c r="GF107">
        <v>-708792213</v>
      </c>
      <c r="GG107">
        <v>2</v>
      </c>
      <c r="GH107">
        <v>3</v>
      </c>
      <c r="GI107">
        <v>-2</v>
      </c>
      <c r="GJ107">
        <v>0</v>
      </c>
      <c r="GK107">
        <v>0</v>
      </c>
      <c r="GL107">
        <f t="shared" si="137"/>
        <v>0</v>
      </c>
      <c r="GM107">
        <f t="shared" si="138"/>
        <v>39200</v>
      </c>
      <c r="GN107">
        <f t="shared" si="139"/>
        <v>39200</v>
      </c>
      <c r="GO107">
        <f t="shared" si="140"/>
        <v>0</v>
      </c>
      <c r="GP107">
        <f t="shared" si="141"/>
        <v>0</v>
      </c>
      <c r="GR107">
        <v>1</v>
      </c>
      <c r="GS107">
        <v>1</v>
      </c>
      <c r="GT107">
        <v>0</v>
      </c>
      <c r="GU107" t="s">
        <v>3</v>
      </c>
      <c r="GV107">
        <f t="shared" si="142"/>
        <v>0</v>
      </c>
      <c r="GW107">
        <v>1</v>
      </c>
      <c r="GX107">
        <f t="shared" si="143"/>
        <v>0</v>
      </c>
      <c r="HA107">
        <v>0</v>
      </c>
      <c r="HB107">
        <v>0</v>
      </c>
      <c r="HC107">
        <f t="shared" si="144"/>
        <v>0</v>
      </c>
      <c r="HE107" t="s">
        <v>3</v>
      </c>
      <c r="HF107" t="s">
        <v>3</v>
      </c>
      <c r="HM107" t="s">
        <v>3</v>
      </c>
      <c r="HN107" t="s">
        <v>3</v>
      </c>
      <c r="HO107" t="s">
        <v>3</v>
      </c>
      <c r="HP107" t="s">
        <v>3</v>
      </c>
      <c r="HQ107" t="s">
        <v>3</v>
      </c>
      <c r="IK107">
        <v>0</v>
      </c>
    </row>
    <row r="108" spans="1:245" x14ac:dyDescent="0.2">
      <c r="A108">
        <v>17</v>
      </c>
      <c r="B108">
        <v>1</v>
      </c>
      <c r="E108" t="s">
        <v>215</v>
      </c>
      <c r="F108" t="s">
        <v>3</v>
      </c>
      <c r="G108" t="s">
        <v>216</v>
      </c>
      <c r="H108" t="s">
        <v>42</v>
      </c>
      <c r="I108">
        <v>1</v>
      </c>
      <c r="J108">
        <v>0</v>
      </c>
      <c r="K108">
        <v>1</v>
      </c>
      <c r="O108">
        <f t="shared" si="108"/>
        <v>9800</v>
      </c>
      <c r="P108">
        <f t="shared" si="109"/>
        <v>9800</v>
      </c>
      <c r="Q108">
        <f t="shared" si="110"/>
        <v>0</v>
      </c>
      <c r="R108">
        <f t="shared" si="111"/>
        <v>0</v>
      </c>
      <c r="S108">
        <f t="shared" si="112"/>
        <v>0</v>
      </c>
      <c r="T108">
        <f t="shared" si="113"/>
        <v>0</v>
      </c>
      <c r="U108">
        <f t="shared" si="114"/>
        <v>0</v>
      </c>
      <c r="V108">
        <f t="shared" si="115"/>
        <v>0</v>
      </c>
      <c r="W108">
        <f t="shared" si="116"/>
        <v>0</v>
      </c>
      <c r="X108">
        <f t="shared" si="117"/>
        <v>0</v>
      </c>
      <c r="Y108">
        <f t="shared" si="118"/>
        <v>0</v>
      </c>
      <c r="AA108">
        <v>78076343</v>
      </c>
      <c r="AB108">
        <f t="shared" si="119"/>
        <v>9800</v>
      </c>
      <c r="AC108">
        <f t="shared" si="148"/>
        <v>9800</v>
      </c>
      <c r="AD108">
        <f t="shared" si="120"/>
        <v>0</v>
      </c>
      <c r="AE108">
        <f t="shared" si="121"/>
        <v>0</v>
      </c>
      <c r="AF108">
        <f t="shared" si="146"/>
        <v>0</v>
      </c>
      <c r="AG108">
        <f t="shared" si="122"/>
        <v>0</v>
      </c>
      <c r="AH108">
        <f t="shared" si="147"/>
        <v>0</v>
      </c>
      <c r="AI108">
        <f t="shared" si="123"/>
        <v>0</v>
      </c>
      <c r="AJ108">
        <f t="shared" si="124"/>
        <v>0</v>
      </c>
      <c r="AK108">
        <v>9800</v>
      </c>
      <c r="AL108">
        <v>9800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1</v>
      </c>
      <c r="AW108">
        <v>1</v>
      </c>
      <c r="AZ108">
        <v>1</v>
      </c>
      <c r="BA108">
        <v>1</v>
      </c>
      <c r="BB108">
        <v>1</v>
      </c>
      <c r="BC108">
        <v>1</v>
      </c>
      <c r="BD108" t="s">
        <v>3</v>
      </c>
      <c r="BE108" t="s">
        <v>3</v>
      </c>
      <c r="BF108" t="s">
        <v>3</v>
      </c>
      <c r="BG108" t="s">
        <v>3</v>
      </c>
      <c r="BH108">
        <v>3</v>
      </c>
      <c r="BI108">
        <v>1</v>
      </c>
      <c r="BJ108" t="s">
        <v>3</v>
      </c>
      <c r="BM108">
        <v>1100</v>
      </c>
      <c r="BN108">
        <v>0</v>
      </c>
      <c r="BO108" t="s">
        <v>3</v>
      </c>
      <c r="BP108">
        <v>0</v>
      </c>
      <c r="BQ108">
        <v>8</v>
      </c>
      <c r="BR108">
        <v>0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 t="s">
        <v>3</v>
      </c>
      <c r="BZ108">
        <v>0</v>
      </c>
      <c r="CA108">
        <v>0</v>
      </c>
      <c r="CB108" t="s">
        <v>3</v>
      </c>
      <c r="CE108">
        <v>0</v>
      </c>
      <c r="CF108">
        <v>0</v>
      </c>
      <c r="CG108">
        <v>0</v>
      </c>
      <c r="CM108">
        <v>0</v>
      </c>
      <c r="CN108" t="s">
        <v>3</v>
      </c>
      <c r="CO108">
        <v>0</v>
      </c>
      <c r="CP108">
        <f t="shared" si="125"/>
        <v>9800</v>
      </c>
      <c r="CQ108">
        <f t="shared" si="126"/>
        <v>9800</v>
      </c>
      <c r="CR108">
        <f t="shared" si="127"/>
        <v>0</v>
      </c>
      <c r="CS108">
        <f t="shared" si="128"/>
        <v>0</v>
      </c>
      <c r="CT108">
        <f t="shared" si="129"/>
        <v>0</v>
      </c>
      <c r="CU108">
        <f t="shared" si="130"/>
        <v>0</v>
      </c>
      <c r="CV108">
        <f t="shared" si="131"/>
        <v>0</v>
      </c>
      <c r="CW108">
        <f t="shared" si="132"/>
        <v>0</v>
      </c>
      <c r="CX108">
        <f t="shared" si="133"/>
        <v>0</v>
      </c>
      <c r="CY108">
        <f t="shared" si="134"/>
        <v>0</v>
      </c>
      <c r="CZ108">
        <f t="shared" si="135"/>
        <v>0</v>
      </c>
      <c r="DC108" t="s">
        <v>3</v>
      </c>
      <c r="DD108" t="s">
        <v>3</v>
      </c>
      <c r="DE108" t="s">
        <v>3</v>
      </c>
      <c r="DF108" t="s">
        <v>3</v>
      </c>
      <c r="DG108" t="s">
        <v>3</v>
      </c>
      <c r="DH108" t="s">
        <v>3</v>
      </c>
      <c r="DI108" t="s">
        <v>3</v>
      </c>
      <c r="DJ108" t="s">
        <v>3</v>
      </c>
      <c r="DK108" t="s">
        <v>3</v>
      </c>
      <c r="DL108" t="s">
        <v>3</v>
      </c>
      <c r="DM108" t="s">
        <v>3</v>
      </c>
      <c r="DN108">
        <v>0</v>
      </c>
      <c r="DO108">
        <v>0</v>
      </c>
      <c r="DP108">
        <v>1</v>
      </c>
      <c r="DQ108">
        <v>1</v>
      </c>
      <c r="DU108">
        <v>1013</v>
      </c>
      <c r="DV108" t="s">
        <v>42</v>
      </c>
      <c r="DW108" t="s">
        <v>42</v>
      </c>
      <c r="DX108">
        <v>1</v>
      </c>
      <c r="DZ108" t="s">
        <v>3</v>
      </c>
      <c r="EA108" t="s">
        <v>3</v>
      </c>
      <c r="EB108" t="s">
        <v>3</v>
      </c>
      <c r="EC108" t="s">
        <v>3</v>
      </c>
      <c r="EE108">
        <v>68514636</v>
      </c>
      <c r="EF108">
        <v>8</v>
      </c>
      <c r="EG108" t="s">
        <v>43</v>
      </c>
      <c r="EH108">
        <v>0</v>
      </c>
      <c r="EI108" t="s">
        <v>3</v>
      </c>
      <c r="EJ108">
        <v>1</v>
      </c>
      <c r="EK108">
        <v>1100</v>
      </c>
      <c r="EL108" t="s">
        <v>44</v>
      </c>
      <c r="EM108" t="s">
        <v>45</v>
      </c>
      <c r="EO108" t="s">
        <v>3</v>
      </c>
      <c r="EQ108">
        <v>0</v>
      </c>
      <c r="ER108">
        <v>9800</v>
      </c>
      <c r="ES108">
        <v>9800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5</v>
      </c>
      <c r="FC108">
        <v>0</v>
      </c>
      <c r="FD108">
        <v>18</v>
      </c>
      <c r="FF108">
        <v>9800</v>
      </c>
      <c r="FQ108">
        <v>0</v>
      </c>
      <c r="FR108">
        <f t="shared" si="136"/>
        <v>0</v>
      </c>
      <c r="FS108">
        <v>0</v>
      </c>
      <c r="FX108">
        <v>0</v>
      </c>
      <c r="FY108">
        <v>0</v>
      </c>
      <c r="GA108" t="s">
        <v>3</v>
      </c>
      <c r="GD108">
        <v>1</v>
      </c>
      <c r="GF108">
        <v>495976135</v>
      </c>
      <c r="GG108">
        <v>2</v>
      </c>
      <c r="GH108">
        <v>3</v>
      </c>
      <c r="GI108">
        <v>-2</v>
      </c>
      <c r="GJ108">
        <v>0</v>
      </c>
      <c r="GK108">
        <v>0</v>
      </c>
      <c r="GL108">
        <f t="shared" si="137"/>
        <v>0</v>
      </c>
      <c r="GM108">
        <f t="shared" si="138"/>
        <v>9800</v>
      </c>
      <c r="GN108">
        <f t="shared" si="139"/>
        <v>9800</v>
      </c>
      <c r="GO108">
        <f t="shared" si="140"/>
        <v>0</v>
      </c>
      <c r="GP108">
        <f t="shared" si="141"/>
        <v>0</v>
      </c>
      <c r="GR108">
        <v>1</v>
      </c>
      <c r="GS108">
        <v>1</v>
      </c>
      <c r="GT108">
        <v>0</v>
      </c>
      <c r="GU108" t="s">
        <v>3</v>
      </c>
      <c r="GV108">
        <f t="shared" si="142"/>
        <v>0</v>
      </c>
      <c r="GW108">
        <v>1</v>
      </c>
      <c r="GX108">
        <f t="shared" si="143"/>
        <v>0</v>
      </c>
      <c r="HA108">
        <v>0</v>
      </c>
      <c r="HB108">
        <v>0</v>
      </c>
      <c r="HC108">
        <f t="shared" si="144"/>
        <v>0</v>
      </c>
      <c r="HE108" t="s">
        <v>3</v>
      </c>
      <c r="HF108" t="s">
        <v>3</v>
      </c>
      <c r="HM108" t="s">
        <v>3</v>
      </c>
      <c r="HN108" t="s">
        <v>3</v>
      </c>
      <c r="HO108" t="s">
        <v>3</v>
      </c>
      <c r="HP108" t="s">
        <v>3</v>
      </c>
      <c r="HQ108" t="s">
        <v>3</v>
      </c>
      <c r="IK108">
        <v>0</v>
      </c>
    </row>
    <row r="109" spans="1:245" x14ac:dyDescent="0.2">
      <c r="A109">
        <v>17</v>
      </c>
      <c r="B109">
        <v>1</v>
      </c>
      <c r="E109" t="s">
        <v>217</v>
      </c>
      <c r="F109" t="s">
        <v>3</v>
      </c>
      <c r="G109" t="s">
        <v>218</v>
      </c>
      <c r="H109" t="s">
        <v>42</v>
      </c>
      <c r="I109">
        <v>4</v>
      </c>
      <c r="J109">
        <v>0</v>
      </c>
      <c r="K109">
        <v>4</v>
      </c>
      <c r="O109">
        <f t="shared" si="108"/>
        <v>24960</v>
      </c>
      <c r="P109">
        <f t="shared" si="109"/>
        <v>24960</v>
      </c>
      <c r="Q109">
        <f t="shared" si="110"/>
        <v>0</v>
      </c>
      <c r="R109">
        <f t="shared" si="111"/>
        <v>0</v>
      </c>
      <c r="S109">
        <f t="shared" si="112"/>
        <v>0</v>
      </c>
      <c r="T109">
        <f t="shared" si="113"/>
        <v>0</v>
      </c>
      <c r="U109">
        <f t="shared" si="114"/>
        <v>0</v>
      </c>
      <c r="V109">
        <f t="shared" si="115"/>
        <v>0</v>
      </c>
      <c r="W109">
        <f t="shared" si="116"/>
        <v>0</v>
      </c>
      <c r="X109">
        <f t="shared" si="117"/>
        <v>0</v>
      </c>
      <c r="Y109">
        <f t="shared" si="118"/>
        <v>0</v>
      </c>
      <c r="AA109">
        <v>78076343</v>
      </c>
      <c r="AB109">
        <f t="shared" si="119"/>
        <v>6240</v>
      </c>
      <c r="AC109">
        <f t="shared" si="148"/>
        <v>6240</v>
      </c>
      <c r="AD109">
        <f t="shared" si="120"/>
        <v>0</v>
      </c>
      <c r="AE109">
        <f t="shared" si="121"/>
        <v>0</v>
      </c>
      <c r="AF109">
        <f t="shared" si="146"/>
        <v>0</v>
      </c>
      <c r="AG109">
        <f t="shared" si="122"/>
        <v>0</v>
      </c>
      <c r="AH109">
        <f t="shared" si="147"/>
        <v>0</v>
      </c>
      <c r="AI109">
        <f t="shared" si="123"/>
        <v>0</v>
      </c>
      <c r="AJ109">
        <f t="shared" si="124"/>
        <v>0</v>
      </c>
      <c r="AK109">
        <v>6240</v>
      </c>
      <c r="AL109">
        <v>6240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1</v>
      </c>
      <c r="AW109">
        <v>1</v>
      </c>
      <c r="AZ109">
        <v>1</v>
      </c>
      <c r="BA109">
        <v>1</v>
      </c>
      <c r="BB109">
        <v>1</v>
      </c>
      <c r="BC109">
        <v>1</v>
      </c>
      <c r="BD109" t="s">
        <v>3</v>
      </c>
      <c r="BE109" t="s">
        <v>3</v>
      </c>
      <c r="BF109" t="s">
        <v>3</v>
      </c>
      <c r="BG109" t="s">
        <v>3</v>
      </c>
      <c r="BH109">
        <v>3</v>
      </c>
      <c r="BI109">
        <v>1</v>
      </c>
      <c r="BJ109" t="s">
        <v>3</v>
      </c>
      <c r="BM109">
        <v>1100</v>
      </c>
      <c r="BN109">
        <v>0</v>
      </c>
      <c r="BO109" t="s">
        <v>3</v>
      </c>
      <c r="BP109">
        <v>0</v>
      </c>
      <c r="BQ109">
        <v>8</v>
      </c>
      <c r="BR109">
        <v>0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 t="s">
        <v>3</v>
      </c>
      <c r="BZ109">
        <v>0</v>
      </c>
      <c r="CA109">
        <v>0</v>
      </c>
      <c r="CB109" t="s">
        <v>3</v>
      </c>
      <c r="CE109">
        <v>0</v>
      </c>
      <c r="CF109">
        <v>0</v>
      </c>
      <c r="CG109">
        <v>0</v>
      </c>
      <c r="CM109">
        <v>0</v>
      </c>
      <c r="CN109" t="s">
        <v>3</v>
      </c>
      <c r="CO109">
        <v>0</v>
      </c>
      <c r="CP109">
        <f t="shared" si="125"/>
        <v>24960</v>
      </c>
      <c r="CQ109">
        <f t="shared" si="126"/>
        <v>6240</v>
      </c>
      <c r="CR109">
        <f t="shared" si="127"/>
        <v>0</v>
      </c>
      <c r="CS109">
        <f t="shared" si="128"/>
        <v>0</v>
      </c>
      <c r="CT109">
        <f t="shared" si="129"/>
        <v>0</v>
      </c>
      <c r="CU109">
        <f t="shared" si="130"/>
        <v>0</v>
      </c>
      <c r="CV109">
        <f t="shared" si="131"/>
        <v>0</v>
      </c>
      <c r="CW109">
        <f t="shared" si="132"/>
        <v>0</v>
      </c>
      <c r="CX109">
        <f t="shared" si="133"/>
        <v>0</v>
      </c>
      <c r="CY109">
        <f t="shared" si="134"/>
        <v>0</v>
      </c>
      <c r="CZ109">
        <f t="shared" si="135"/>
        <v>0</v>
      </c>
      <c r="DC109" t="s">
        <v>3</v>
      </c>
      <c r="DD109" t="s">
        <v>3</v>
      </c>
      <c r="DE109" t="s">
        <v>3</v>
      </c>
      <c r="DF109" t="s">
        <v>3</v>
      </c>
      <c r="DG109" t="s">
        <v>3</v>
      </c>
      <c r="DH109" t="s">
        <v>3</v>
      </c>
      <c r="DI109" t="s">
        <v>3</v>
      </c>
      <c r="DJ109" t="s">
        <v>3</v>
      </c>
      <c r="DK109" t="s">
        <v>3</v>
      </c>
      <c r="DL109" t="s">
        <v>3</v>
      </c>
      <c r="DM109" t="s">
        <v>3</v>
      </c>
      <c r="DN109">
        <v>0</v>
      </c>
      <c r="DO109">
        <v>0</v>
      </c>
      <c r="DP109">
        <v>1</v>
      </c>
      <c r="DQ109">
        <v>1</v>
      </c>
      <c r="DU109">
        <v>1013</v>
      </c>
      <c r="DV109" t="s">
        <v>42</v>
      </c>
      <c r="DW109" t="s">
        <v>42</v>
      </c>
      <c r="DX109">
        <v>1</v>
      </c>
      <c r="DZ109" t="s">
        <v>3</v>
      </c>
      <c r="EA109" t="s">
        <v>3</v>
      </c>
      <c r="EB109" t="s">
        <v>3</v>
      </c>
      <c r="EC109" t="s">
        <v>3</v>
      </c>
      <c r="EE109">
        <v>68514636</v>
      </c>
      <c r="EF109">
        <v>8</v>
      </c>
      <c r="EG109" t="s">
        <v>43</v>
      </c>
      <c r="EH109">
        <v>0</v>
      </c>
      <c r="EI109" t="s">
        <v>3</v>
      </c>
      <c r="EJ109">
        <v>1</v>
      </c>
      <c r="EK109">
        <v>1100</v>
      </c>
      <c r="EL109" t="s">
        <v>44</v>
      </c>
      <c r="EM109" t="s">
        <v>45</v>
      </c>
      <c r="EO109" t="s">
        <v>3</v>
      </c>
      <c r="EQ109">
        <v>0</v>
      </c>
      <c r="ER109">
        <v>6240</v>
      </c>
      <c r="ES109">
        <v>6240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5</v>
      </c>
      <c r="FC109">
        <v>0</v>
      </c>
      <c r="FD109">
        <v>18</v>
      </c>
      <c r="FF109">
        <v>6240</v>
      </c>
      <c r="FQ109">
        <v>0</v>
      </c>
      <c r="FR109">
        <f t="shared" si="136"/>
        <v>0</v>
      </c>
      <c r="FS109">
        <v>0</v>
      </c>
      <c r="FX109">
        <v>0</v>
      </c>
      <c r="FY109">
        <v>0</v>
      </c>
      <c r="GA109" t="s">
        <v>3</v>
      </c>
      <c r="GD109">
        <v>1</v>
      </c>
      <c r="GF109">
        <v>493923415</v>
      </c>
      <c r="GG109">
        <v>2</v>
      </c>
      <c r="GH109">
        <v>3</v>
      </c>
      <c r="GI109">
        <v>-2</v>
      </c>
      <c r="GJ109">
        <v>0</v>
      </c>
      <c r="GK109">
        <v>0</v>
      </c>
      <c r="GL109">
        <f t="shared" si="137"/>
        <v>0</v>
      </c>
      <c r="GM109">
        <f t="shared" si="138"/>
        <v>24960</v>
      </c>
      <c r="GN109">
        <f t="shared" si="139"/>
        <v>24960</v>
      </c>
      <c r="GO109">
        <f t="shared" si="140"/>
        <v>0</v>
      </c>
      <c r="GP109">
        <f t="shared" si="141"/>
        <v>0</v>
      </c>
      <c r="GR109">
        <v>1</v>
      </c>
      <c r="GS109">
        <v>1</v>
      </c>
      <c r="GT109">
        <v>0</v>
      </c>
      <c r="GU109" t="s">
        <v>3</v>
      </c>
      <c r="GV109">
        <f t="shared" si="142"/>
        <v>0</v>
      </c>
      <c r="GW109">
        <v>1</v>
      </c>
      <c r="GX109">
        <f t="shared" si="143"/>
        <v>0</v>
      </c>
      <c r="HA109">
        <v>0</v>
      </c>
      <c r="HB109">
        <v>0</v>
      </c>
      <c r="HC109">
        <f t="shared" si="144"/>
        <v>0</v>
      </c>
      <c r="HE109" t="s">
        <v>3</v>
      </c>
      <c r="HF109" t="s">
        <v>3</v>
      </c>
      <c r="HM109" t="s">
        <v>3</v>
      </c>
      <c r="HN109" t="s">
        <v>3</v>
      </c>
      <c r="HO109" t="s">
        <v>3</v>
      </c>
      <c r="HP109" t="s">
        <v>3</v>
      </c>
      <c r="HQ109" t="s">
        <v>3</v>
      </c>
      <c r="IK109">
        <v>0</v>
      </c>
    </row>
    <row r="110" spans="1:245" x14ac:dyDescent="0.2">
      <c r="A110">
        <v>17</v>
      </c>
      <c r="B110">
        <v>1</v>
      </c>
      <c r="C110">
        <f>ROW(SmtRes!A175)</f>
        <v>175</v>
      </c>
      <c r="D110">
        <f>ROW(EtalonRes!A176)</f>
        <v>176</v>
      </c>
      <c r="E110" t="s">
        <v>219</v>
      </c>
      <c r="F110" t="s">
        <v>47</v>
      </c>
      <c r="G110" t="s">
        <v>48</v>
      </c>
      <c r="H110" t="s">
        <v>34</v>
      </c>
      <c r="I110">
        <v>1</v>
      </c>
      <c r="J110">
        <v>0</v>
      </c>
      <c r="K110">
        <v>1</v>
      </c>
      <c r="O110">
        <f t="shared" si="108"/>
        <v>2082.54</v>
      </c>
      <c r="P110">
        <f t="shared" si="109"/>
        <v>0</v>
      </c>
      <c r="Q110">
        <f t="shared" si="110"/>
        <v>2.13</v>
      </c>
      <c r="R110">
        <f t="shared" si="111"/>
        <v>0</v>
      </c>
      <c r="S110">
        <f t="shared" si="112"/>
        <v>2080.41</v>
      </c>
      <c r="T110">
        <f t="shared" si="113"/>
        <v>0</v>
      </c>
      <c r="U110">
        <f t="shared" si="114"/>
        <v>5.76</v>
      </c>
      <c r="V110">
        <f t="shared" si="115"/>
        <v>0</v>
      </c>
      <c r="W110">
        <f t="shared" si="116"/>
        <v>0</v>
      </c>
      <c r="X110">
        <f t="shared" si="117"/>
        <v>1664.33</v>
      </c>
      <c r="Y110">
        <f t="shared" si="118"/>
        <v>1248.25</v>
      </c>
      <c r="AA110">
        <v>78076343</v>
      </c>
      <c r="AB110">
        <f t="shared" si="119"/>
        <v>56.13</v>
      </c>
      <c r="AC110">
        <f>ROUND(((ES110*0)),2)</f>
        <v>0</v>
      </c>
      <c r="AD110">
        <f t="shared" si="120"/>
        <v>0.37</v>
      </c>
      <c r="AE110">
        <f t="shared" si="121"/>
        <v>0</v>
      </c>
      <c r="AF110">
        <f t="shared" si="146"/>
        <v>55.76</v>
      </c>
      <c r="AG110">
        <f t="shared" si="122"/>
        <v>0</v>
      </c>
      <c r="AH110">
        <f t="shared" si="147"/>
        <v>5.76</v>
      </c>
      <c r="AI110">
        <f t="shared" si="123"/>
        <v>0</v>
      </c>
      <c r="AJ110">
        <f t="shared" si="124"/>
        <v>0</v>
      </c>
      <c r="AK110">
        <v>63.38</v>
      </c>
      <c r="AL110">
        <v>7.25</v>
      </c>
      <c r="AM110">
        <v>0.37</v>
      </c>
      <c r="AN110">
        <v>0</v>
      </c>
      <c r="AO110">
        <v>55.76</v>
      </c>
      <c r="AP110">
        <v>0</v>
      </c>
      <c r="AQ110">
        <v>5.76</v>
      </c>
      <c r="AR110">
        <v>0</v>
      </c>
      <c r="AS110">
        <v>0</v>
      </c>
      <c r="AT110">
        <v>80</v>
      </c>
      <c r="AU110">
        <v>60</v>
      </c>
      <c r="AV110">
        <v>1</v>
      </c>
      <c r="AW110">
        <v>1</v>
      </c>
      <c r="AZ110">
        <v>1</v>
      </c>
      <c r="BA110">
        <v>37.31</v>
      </c>
      <c r="BB110">
        <v>5.76</v>
      </c>
      <c r="BC110">
        <v>18.14</v>
      </c>
      <c r="BD110" t="s">
        <v>3</v>
      </c>
      <c r="BE110" t="s">
        <v>3</v>
      </c>
      <c r="BF110" t="s">
        <v>3</v>
      </c>
      <c r="BG110" t="s">
        <v>3</v>
      </c>
      <c r="BH110">
        <v>0</v>
      </c>
      <c r="BI110">
        <v>2</v>
      </c>
      <c r="BJ110" t="s">
        <v>49</v>
      </c>
      <c r="BM110">
        <v>110011</v>
      </c>
      <c r="BN110">
        <v>0</v>
      </c>
      <c r="BO110" t="s">
        <v>47</v>
      </c>
      <c r="BP110">
        <v>1</v>
      </c>
      <c r="BQ110">
        <v>3</v>
      </c>
      <c r="BR110">
        <v>0</v>
      </c>
      <c r="BS110">
        <v>37.31</v>
      </c>
      <c r="BT110">
        <v>1</v>
      </c>
      <c r="BU110">
        <v>1</v>
      </c>
      <c r="BV110">
        <v>1</v>
      </c>
      <c r="BW110">
        <v>1</v>
      </c>
      <c r="BX110">
        <v>1</v>
      </c>
      <c r="BY110" t="s">
        <v>3</v>
      </c>
      <c r="BZ110">
        <v>80</v>
      </c>
      <c r="CA110">
        <v>60</v>
      </c>
      <c r="CB110" t="s">
        <v>3</v>
      </c>
      <c r="CE110">
        <v>0</v>
      </c>
      <c r="CF110">
        <v>0</v>
      </c>
      <c r="CG110">
        <v>0</v>
      </c>
      <c r="CM110">
        <v>0</v>
      </c>
      <c r="CN110" t="s">
        <v>3</v>
      </c>
      <c r="CO110">
        <v>0</v>
      </c>
      <c r="CP110">
        <f t="shared" si="125"/>
        <v>2082.54</v>
      </c>
      <c r="CQ110">
        <f t="shared" si="126"/>
        <v>0</v>
      </c>
      <c r="CR110">
        <f t="shared" si="127"/>
        <v>2.1311999999999998</v>
      </c>
      <c r="CS110">
        <f t="shared" si="128"/>
        <v>0</v>
      </c>
      <c r="CT110">
        <f t="shared" si="129"/>
        <v>2080.4056</v>
      </c>
      <c r="CU110">
        <f t="shared" si="130"/>
        <v>0</v>
      </c>
      <c r="CV110">
        <f t="shared" si="131"/>
        <v>5.76</v>
      </c>
      <c r="CW110">
        <f t="shared" si="132"/>
        <v>0</v>
      </c>
      <c r="CX110">
        <f t="shared" si="133"/>
        <v>0</v>
      </c>
      <c r="CY110">
        <f t="shared" si="134"/>
        <v>1664.328</v>
      </c>
      <c r="CZ110">
        <f t="shared" si="135"/>
        <v>1248.2459999999999</v>
      </c>
      <c r="DC110" t="s">
        <v>3</v>
      </c>
      <c r="DD110" t="s">
        <v>36</v>
      </c>
      <c r="DE110" t="s">
        <v>3</v>
      </c>
      <c r="DF110" t="s">
        <v>3</v>
      </c>
      <c r="DG110" t="s">
        <v>3</v>
      </c>
      <c r="DH110" t="s">
        <v>3</v>
      </c>
      <c r="DI110" t="s">
        <v>3</v>
      </c>
      <c r="DJ110" t="s">
        <v>3</v>
      </c>
      <c r="DK110" t="s">
        <v>3</v>
      </c>
      <c r="DL110" t="s">
        <v>3</v>
      </c>
      <c r="DM110" t="s">
        <v>3</v>
      </c>
      <c r="DN110">
        <v>0</v>
      </c>
      <c r="DO110">
        <v>0</v>
      </c>
      <c r="DP110">
        <v>1</v>
      </c>
      <c r="DQ110">
        <v>1</v>
      </c>
      <c r="DU110">
        <v>1013</v>
      </c>
      <c r="DV110" t="s">
        <v>34</v>
      </c>
      <c r="DW110" t="s">
        <v>34</v>
      </c>
      <c r="DX110">
        <v>1</v>
      </c>
      <c r="DZ110" t="s">
        <v>3</v>
      </c>
      <c r="EA110" t="s">
        <v>3</v>
      </c>
      <c r="EB110" t="s">
        <v>3</v>
      </c>
      <c r="EC110" t="s">
        <v>3</v>
      </c>
      <c r="EE110">
        <v>68514386</v>
      </c>
      <c r="EF110">
        <v>3</v>
      </c>
      <c r="EG110" t="s">
        <v>37</v>
      </c>
      <c r="EH110">
        <v>0</v>
      </c>
      <c r="EI110" t="s">
        <v>3</v>
      </c>
      <c r="EJ110">
        <v>2</v>
      </c>
      <c r="EK110">
        <v>110011</v>
      </c>
      <c r="EL110" t="s">
        <v>38</v>
      </c>
      <c r="EM110" t="s">
        <v>39</v>
      </c>
      <c r="EO110" t="s">
        <v>3</v>
      </c>
      <c r="EQ110">
        <v>0</v>
      </c>
      <c r="ER110">
        <v>63.38</v>
      </c>
      <c r="ES110">
        <v>7.25</v>
      </c>
      <c r="ET110">
        <v>0.37</v>
      </c>
      <c r="EU110">
        <v>0</v>
      </c>
      <c r="EV110">
        <v>55.76</v>
      </c>
      <c r="EW110">
        <v>5.76</v>
      </c>
      <c r="EX110">
        <v>0</v>
      </c>
      <c r="EY110">
        <v>0</v>
      </c>
      <c r="FQ110">
        <v>0</v>
      </c>
      <c r="FR110">
        <f t="shared" si="136"/>
        <v>0</v>
      </c>
      <c r="FS110">
        <v>0</v>
      </c>
      <c r="FX110">
        <v>80</v>
      </c>
      <c r="FY110">
        <v>60</v>
      </c>
      <c r="GA110" t="s">
        <v>3</v>
      </c>
      <c r="GD110">
        <v>1</v>
      </c>
      <c r="GF110">
        <v>912443884</v>
      </c>
      <c r="GG110">
        <v>2</v>
      </c>
      <c r="GH110">
        <v>1</v>
      </c>
      <c r="GI110">
        <v>2</v>
      </c>
      <c r="GJ110">
        <v>0</v>
      </c>
      <c r="GK110">
        <v>0</v>
      </c>
      <c r="GL110">
        <f t="shared" si="137"/>
        <v>0</v>
      </c>
      <c r="GM110">
        <f t="shared" si="138"/>
        <v>4995.12</v>
      </c>
      <c r="GN110">
        <f t="shared" si="139"/>
        <v>0</v>
      </c>
      <c r="GO110">
        <f t="shared" si="140"/>
        <v>4995.12</v>
      </c>
      <c r="GP110">
        <f t="shared" si="141"/>
        <v>0</v>
      </c>
      <c r="GR110">
        <v>0</v>
      </c>
      <c r="GS110">
        <v>3</v>
      </c>
      <c r="GT110">
        <v>0</v>
      </c>
      <c r="GU110" t="s">
        <v>3</v>
      </c>
      <c r="GV110">
        <f t="shared" si="142"/>
        <v>0</v>
      </c>
      <c r="GW110">
        <v>1</v>
      </c>
      <c r="GX110">
        <f t="shared" si="143"/>
        <v>0</v>
      </c>
      <c r="HA110">
        <v>0</v>
      </c>
      <c r="HB110">
        <v>0</v>
      </c>
      <c r="HC110">
        <f t="shared" si="144"/>
        <v>0</v>
      </c>
      <c r="HE110" t="s">
        <v>3</v>
      </c>
      <c r="HF110" t="s">
        <v>3</v>
      </c>
      <c r="HM110" t="s">
        <v>3</v>
      </c>
      <c r="HN110" t="s">
        <v>3</v>
      </c>
      <c r="HO110" t="s">
        <v>3</v>
      </c>
      <c r="HP110" t="s">
        <v>3</v>
      </c>
      <c r="HQ110" t="s">
        <v>3</v>
      </c>
      <c r="IK110">
        <v>0</v>
      </c>
    </row>
    <row r="111" spans="1:245" x14ac:dyDescent="0.2">
      <c r="A111">
        <v>17</v>
      </c>
      <c r="B111">
        <v>1</v>
      </c>
      <c r="E111" t="s">
        <v>220</v>
      </c>
      <c r="F111" t="s">
        <v>3</v>
      </c>
      <c r="G111" t="s">
        <v>221</v>
      </c>
      <c r="H111" t="s">
        <v>42</v>
      </c>
      <c r="I111">
        <v>1</v>
      </c>
      <c r="J111">
        <v>0</v>
      </c>
      <c r="K111">
        <v>1</v>
      </c>
      <c r="O111">
        <f t="shared" si="108"/>
        <v>14780</v>
      </c>
      <c r="P111">
        <f t="shared" si="109"/>
        <v>14780</v>
      </c>
      <c r="Q111">
        <f t="shared" si="110"/>
        <v>0</v>
      </c>
      <c r="R111">
        <f t="shared" si="111"/>
        <v>0</v>
      </c>
      <c r="S111">
        <f t="shared" si="112"/>
        <v>0</v>
      </c>
      <c r="T111">
        <f t="shared" si="113"/>
        <v>0</v>
      </c>
      <c r="U111">
        <f t="shared" si="114"/>
        <v>0</v>
      </c>
      <c r="V111">
        <f t="shared" si="115"/>
        <v>0</v>
      </c>
      <c r="W111">
        <f t="shared" si="116"/>
        <v>0</v>
      </c>
      <c r="X111">
        <f t="shared" si="117"/>
        <v>0</v>
      </c>
      <c r="Y111">
        <f t="shared" si="118"/>
        <v>0</v>
      </c>
      <c r="AA111">
        <v>78076343</v>
      </c>
      <c r="AB111">
        <f t="shared" si="119"/>
        <v>14780</v>
      </c>
      <c r="AC111">
        <f>ROUND((ES111),2)</f>
        <v>14780</v>
      </c>
      <c r="AD111">
        <f t="shared" si="120"/>
        <v>0</v>
      </c>
      <c r="AE111">
        <f t="shared" si="121"/>
        <v>0</v>
      </c>
      <c r="AF111">
        <f t="shared" si="146"/>
        <v>0</v>
      </c>
      <c r="AG111">
        <f t="shared" si="122"/>
        <v>0</v>
      </c>
      <c r="AH111">
        <f t="shared" si="147"/>
        <v>0</v>
      </c>
      <c r="AI111">
        <f t="shared" si="123"/>
        <v>0</v>
      </c>
      <c r="AJ111">
        <f t="shared" si="124"/>
        <v>0</v>
      </c>
      <c r="AK111">
        <v>14780</v>
      </c>
      <c r="AL111">
        <v>14780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1</v>
      </c>
      <c r="AW111">
        <v>1</v>
      </c>
      <c r="AZ111">
        <v>1</v>
      </c>
      <c r="BA111">
        <v>1</v>
      </c>
      <c r="BB111">
        <v>1</v>
      </c>
      <c r="BC111">
        <v>1</v>
      </c>
      <c r="BD111" t="s">
        <v>3</v>
      </c>
      <c r="BE111" t="s">
        <v>3</v>
      </c>
      <c r="BF111" t="s">
        <v>3</v>
      </c>
      <c r="BG111" t="s">
        <v>3</v>
      </c>
      <c r="BH111">
        <v>3</v>
      </c>
      <c r="BI111">
        <v>1</v>
      </c>
      <c r="BJ111" t="s">
        <v>3</v>
      </c>
      <c r="BM111">
        <v>1100</v>
      </c>
      <c r="BN111">
        <v>0</v>
      </c>
      <c r="BO111" t="s">
        <v>3</v>
      </c>
      <c r="BP111">
        <v>0</v>
      </c>
      <c r="BQ111">
        <v>8</v>
      </c>
      <c r="BR111">
        <v>0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 t="s">
        <v>3</v>
      </c>
      <c r="BZ111">
        <v>0</v>
      </c>
      <c r="CA111">
        <v>0</v>
      </c>
      <c r="CB111" t="s">
        <v>3</v>
      </c>
      <c r="CE111">
        <v>0</v>
      </c>
      <c r="CF111">
        <v>0</v>
      </c>
      <c r="CG111">
        <v>0</v>
      </c>
      <c r="CM111">
        <v>0</v>
      </c>
      <c r="CN111" t="s">
        <v>3</v>
      </c>
      <c r="CO111">
        <v>0</v>
      </c>
      <c r="CP111">
        <f t="shared" si="125"/>
        <v>14780</v>
      </c>
      <c r="CQ111">
        <f t="shared" si="126"/>
        <v>14780</v>
      </c>
      <c r="CR111">
        <f t="shared" si="127"/>
        <v>0</v>
      </c>
      <c r="CS111">
        <f t="shared" si="128"/>
        <v>0</v>
      </c>
      <c r="CT111">
        <f t="shared" si="129"/>
        <v>0</v>
      </c>
      <c r="CU111">
        <f t="shared" si="130"/>
        <v>0</v>
      </c>
      <c r="CV111">
        <f t="shared" si="131"/>
        <v>0</v>
      </c>
      <c r="CW111">
        <f t="shared" si="132"/>
        <v>0</v>
      </c>
      <c r="CX111">
        <f t="shared" si="133"/>
        <v>0</v>
      </c>
      <c r="CY111">
        <f t="shared" si="134"/>
        <v>0</v>
      </c>
      <c r="CZ111">
        <f t="shared" si="135"/>
        <v>0</v>
      </c>
      <c r="DC111" t="s">
        <v>3</v>
      </c>
      <c r="DD111" t="s">
        <v>3</v>
      </c>
      <c r="DE111" t="s">
        <v>3</v>
      </c>
      <c r="DF111" t="s">
        <v>3</v>
      </c>
      <c r="DG111" t="s">
        <v>3</v>
      </c>
      <c r="DH111" t="s">
        <v>3</v>
      </c>
      <c r="DI111" t="s">
        <v>3</v>
      </c>
      <c r="DJ111" t="s">
        <v>3</v>
      </c>
      <c r="DK111" t="s">
        <v>3</v>
      </c>
      <c r="DL111" t="s">
        <v>3</v>
      </c>
      <c r="DM111" t="s">
        <v>3</v>
      </c>
      <c r="DN111">
        <v>0</v>
      </c>
      <c r="DO111">
        <v>0</v>
      </c>
      <c r="DP111">
        <v>1</v>
      </c>
      <c r="DQ111">
        <v>1</v>
      </c>
      <c r="DU111">
        <v>1013</v>
      </c>
      <c r="DV111" t="s">
        <v>42</v>
      </c>
      <c r="DW111" t="s">
        <v>42</v>
      </c>
      <c r="DX111">
        <v>1</v>
      </c>
      <c r="DZ111" t="s">
        <v>3</v>
      </c>
      <c r="EA111" t="s">
        <v>3</v>
      </c>
      <c r="EB111" t="s">
        <v>3</v>
      </c>
      <c r="EC111" t="s">
        <v>3</v>
      </c>
      <c r="EE111">
        <v>68514636</v>
      </c>
      <c r="EF111">
        <v>8</v>
      </c>
      <c r="EG111" t="s">
        <v>43</v>
      </c>
      <c r="EH111">
        <v>0</v>
      </c>
      <c r="EI111" t="s">
        <v>3</v>
      </c>
      <c r="EJ111">
        <v>1</v>
      </c>
      <c r="EK111">
        <v>1100</v>
      </c>
      <c r="EL111" t="s">
        <v>44</v>
      </c>
      <c r="EM111" t="s">
        <v>45</v>
      </c>
      <c r="EO111" t="s">
        <v>3</v>
      </c>
      <c r="EQ111">
        <v>0</v>
      </c>
      <c r="ER111">
        <v>14780</v>
      </c>
      <c r="ES111">
        <v>14780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5</v>
      </c>
      <c r="FC111">
        <v>0</v>
      </c>
      <c r="FD111">
        <v>18</v>
      </c>
      <c r="FF111">
        <v>14780</v>
      </c>
      <c r="FQ111">
        <v>0</v>
      </c>
      <c r="FR111">
        <f t="shared" si="136"/>
        <v>0</v>
      </c>
      <c r="FS111">
        <v>0</v>
      </c>
      <c r="FX111">
        <v>0</v>
      </c>
      <c r="FY111">
        <v>0</v>
      </c>
      <c r="GA111" t="s">
        <v>3</v>
      </c>
      <c r="GD111">
        <v>1</v>
      </c>
      <c r="GF111">
        <v>1207740291</v>
      </c>
      <c r="GG111">
        <v>2</v>
      </c>
      <c r="GH111">
        <v>3</v>
      </c>
      <c r="GI111">
        <v>-2</v>
      </c>
      <c r="GJ111">
        <v>0</v>
      </c>
      <c r="GK111">
        <v>0</v>
      </c>
      <c r="GL111">
        <f t="shared" si="137"/>
        <v>0</v>
      </c>
      <c r="GM111">
        <f t="shared" si="138"/>
        <v>14780</v>
      </c>
      <c r="GN111">
        <f t="shared" si="139"/>
        <v>14780</v>
      </c>
      <c r="GO111">
        <f t="shared" si="140"/>
        <v>0</v>
      </c>
      <c r="GP111">
        <f t="shared" si="141"/>
        <v>0</v>
      </c>
      <c r="GR111">
        <v>1</v>
      </c>
      <c r="GS111">
        <v>1</v>
      </c>
      <c r="GT111">
        <v>0</v>
      </c>
      <c r="GU111" t="s">
        <v>3</v>
      </c>
      <c r="GV111">
        <f t="shared" si="142"/>
        <v>0</v>
      </c>
      <c r="GW111">
        <v>1</v>
      </c>
      <c r="GX111">
        <f t="shared" si="143"/>
        <v>0</v>
      </c>
      <c r="HA111">
        <v>0</v>
      </c>
      <c r="HB111">
        <v>0</v>
      </c>
      <c r="HC111">
        <f t="shared" si="144"/>
        <v>0</v>
      </c>
      <c r="HE111" t="s">
        <v>3</v>
      </c>
      <c r="HF111" t="s">
        <v>3</v>
      </c>
      <c r="HM111" t="s">
        <v>3</v>
      </c>
      <c r="HN111" t="s">
        <v>3</v>
      </c>
      <c r="HO111" t="s">
        <v>3</v>
      </c>
      <c r="HP111" t="s">
        <v>3</v>
      </c>
      <c r="HQ111" t="s">
        <v>3</v>
      </c>
      <c r="IK111">
        <v>0</v>
      </c>
    </row>
    <row r="112" spans="1:245" x14ac:dyDescent="0.2">
      <c r="A112">
        <v>17</v>
      </c>
      <c r="B112">
        <v>1</v>
      </c>
      <c r="E112" t="s">
        <v>222</v>
      </c>
      <c r="F112" t="s">
        <v>3</v>
      </c>
      <c r="G112" t="s">
        <v>223</v>
      </c>
      <c r="H112" t="s">
        <v>42</v>
      </c>
      <c r="I112">
        <v>0</v>
      </c>
      <c r="J112">
        <v>0</v>
      </c>
      <c r="K112">
        <v>0</v>
      </c>
      <c r="O112">
        <f t="shared" si="108"/>
        <v>0</v>
      </c>
      <c r="P112">
        <f t="shared" si="109"/>
        <v>0</v>
      </c>
      <c r="Q112">
        <f t="shared" si="110"/>
        <v>0</v>
      </c>
      <c r="R112">
        <f t="shared" si="111"/>
        <v>0</v>
      </c>
      <c r="S112">
        <f t="shared" si="112"/>
        <v>0</v>
      </c>
      <c r="T112">
        <f t="shared" si="113"/>
        <v>0</v>
      </c>
      <c r="U112">
        <f t="shared" si="114"/>
        <v>0</v>
      </c>
      <c r="V112">
        <f t="shared" si="115"/>
        <v>0</v>
      </c>
      <c r="W112">
        <f t="shared" si="116"/>
        <v>0</v>
      </c>
      <c r="X112">
        <f t="shared" si="117"/>
        <v>0</v>
      </c>
      <c r="Y112">
        <f t="shared" si="118"/>
        <v>0</v>
      </c>
      <c r="AA112">
        <v>78076343</v>
      </c>
      <c r="AB112">
        <f t="shared" si="119"/>
        <v>9700</v>
      </c>
      <c r="AC112">
        <f>ROUND((ES112),2)</f>
        <v>9700</v>
      </c>
      <c r="AD112">
        <f t="shared" si="120"/>
        <v>0</v>
      </c>
      <c r="AE112">
        <f t="shared" si="121"/>
        <v>0</v>
      </c>
      <c r="AF112">
        <f t="shared" si="146"/>
        <v>0</v>
      </c>
      <c r="AG112">
        <f t="shared" si="122"/>
        <v>0</v>
      </c>
      <c r="AH112">
        <f t="shared" si="147"/>
        <v>0</v>
      </c>
      <c r="AI112">
        <f t="shared" si="123"/>
        <v>0</v>
      </c>
      <c r="AJ112">
        <f t="shared" si="124"/>
        <v>0</v>
      </c>
      <c r="AK112">
        <v>9700</v>
      </c>
      <c r="AL112">
        <v>9700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1</v>
      </c>
      <c r="AW112">
        <v>1</v>
      </c>
      <c r="AZ112">
        <v>1</v>
      </c>
      <c r="BA112">
        <v>1</v>
      </c>
      <c r="BB112">
        <v>1</v>
      </c>
      <c r="BC112">
        <v>1</v>
      </c>
      <c r="BD112" t="s">
        <v>3</v>
      </c>
      <c r="BE112" t="s">
        <v>3</v>
      </c>
      <c r="BF112" t="s">
        <v>3</v>
      </c>
      <c r="BG112" t="s">
        <v>3</v>
      </c>
      <c r="BH112">
        <v>3</v>
      </c>
      <c r="BI112">
        <v>1</v>
      </c>
      <c r="BJ112" t="s">
        <v>3</v>
      </c>
      <c r="BM112">
        <v>1100</v>
      </c>
      <c r="BN112">
        <v>0</v>
      </c>
      <c r="BO112" t="s">
        <v>3</v>
      </c>
      <c r="BP112">
        <v>0</v>
      </c>
      <c r="BQ112">
        <v>8</v>
      </c>
      <c r="BR112">
        <v>0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 t="s">
        <v>3</v>
      </c>
      <c r="BZ112">
        <v>0</v>
      </c>
      <c r="CA112">
        <v>0</v>
      </c>
      <c r="CB112" t="s">
        <v>3</v>
      </c>
      <c r="CE112">
        <v>0</v>
      </c>
      <c r="CF112">
        <v>0</v>
      </c>
      <c r="CG112">
        <v>0</v>
      </c>
      <c r="CM112">
        <v>0</v>
      </c>
      <c r="CN112" t="s">
        <v>3</v>
      </c>
      <c r="CO112">
        <v>0</v>
      </c>
      <c r="CP112">
        <f t="shared" si="125"/>
        <v>0</v>
      </c>
      <c r="CQ112">
        <f t="shared" si="126"/>
        <v>9700</v>
      </c>
      <c r="CR112">
        <f t="shared" si="127"/>
        <v>0</v>
      </c>
      <c r="CS112">
        <f t="shared" si="128"/>
        <v>0</v>
      </c>
      <c r="CT112">
        <f t="shared" si="129"/>
        <v>0</v>
      </c>
      <c r="CU112">
        <f t="shared" si="130"/>
        <v>0</v>
      </c>
      <c r="CV112">
        <f t="shared" si="131"/>
        <v>0</v>
      </c>
      <c r="CW112">
        <f t="shared" si="132"/>
        <v>0</v>
      </c>
      <c r="CX112">
        <f t="shared" si="133"/>
        <v>0</v>
      </c>
      <c r="CY112">
        <f t="shared" si="134"/>
        <v>0</v>
      </c>
      <c r="CZ112">
        <f t="shared" si="135"/>
        <v>0</v>
      </c>
      <c r="DC112" t="s">
        <v>3</v>
      </c>
      <c r="DD112" t="s">
        <v>3</v>
      </c>
      <c r="DE112" t="s">
        <v>3</v>
      </c>
      <c r="DF112" t="s">
        <v>3</v>
      </c>
      <c r="DG112" t="s">
        <v>3</v>
      </c>
      <c r="DH112" t="s">
        <v>3</v>
      </c>
      <c r="DI112" t="s">
        <v>3</v>
      </c>
      <c r="DJ112" t="s">
        <v>3</v>
      </c>
      <c r="DK112" t="s">
        <v>3</v>
      </c>
      <c r="DL112" t="s">
        <v>3</v>
      </c>
      <c r="DM112" t="s">
        <v>3</v>
      </c>
      <c r="DN112">
        <v>0</v>
      </c>
      <c r="DO112">
        <v>0</v>
      </c>
      <c r="DP112">
        <v>1</v>
      </c>
      <c r="DQ112">
        <v>1</v>
      </c>
      <c r="DU112">
        <v>1013</v>
      </c>
      <c r="DV112" t="s">
        <v>42</v>
      </c>
      <c r="DW112" t="s">
        <v>42</v>
      </c>
      <c r="DX112">
        <v>1</v>
      </c>
      <c r="DZ112" t="s">
        <v>3</v>
      </c>
      <c r="EA112" t="s">
        <v>3</v>
      </c>
      <c r="EB112" t="s">
        <v>3</v>
      </c>
      <c r="EC112" t="s">
        <v>3</v>
      </c>
      <c r="EE112">
        <v>68514636</v>
      </c>
      <c r="EF112">
        <v>8</v>
      </c>
      <c r="EG112" t="s">
        <v>43</v>
      </c>
      <c r="EH112">
        <v>0</v>
      </c>
      <c r="EI112" t="s">
        <v>3</v>
      </c>
      <c r="EJ112">
        <v>1</v>
      </c>
      <c r="EK112">
        <v>1100</v>
      </c>
      <c r="EL112" t="s">
        <v>44</v>
      </c>
      <c r="EM112" t="s">
        <v>45</v>
      </c>
      <c r="EO112" t="s">
        <v>3</v>
      </c>
      <c r="EQ112">
        <v>0</v>
      </c>
      <c r="ER112">
        <v>9700</v>
      </c>
      <c r="ES112">
        <v>9700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5</v>
      </c>
      <c r="FC112">
        <v>0</v>
      </c>
      <c r="FD112">
        <v>18</v>
      </c>
      <c r="FF112">
        <v>9700</v>
      </c>
      <c r="FQ112">
        <v>0</v>
      </c>
      <c r="FR112">
        <f t="shared" si="136"/>
        <v>0</v>
      </c>
      <c r="FS112">
        <v>0</v>
      </c>
      <c r="FX112">
        <v>0</v>
      </c>
      <c r="FY112">
        <v>0</v>
      </c>
      <c r="GA112" t="s">
        <v>3</v>
      </c>
      <c r="GD112">
        <v>1</v>
      </c>
      <c r="GF112">
        <v>-1516585630</v>
      </c>
      <c r="GG112">
        <v>2</v>
      </c>
      <c r="GH112">
        <v>3</v>
      </c>
      <c r="GI112">
        <v>-2</v>
      </c>
      <c r="GJ112">
        <v>0</v>
      </c>
      <c r="GK112">
        <v>0</v>
      </c>
      <c r="GL112">
        <f t="shared" si="137"/>
        <v>0</v>
      </c>
      <c r="GM112">
        <f t="shared" si="138"/>
        <v>0</v>
      </c>
      <c r="GN112">
        <f t="shared" si="139"/>
        <v>0</v>
      </c>
      <c r="GO112">
        <f t="shared" si="140"/>
        <v>0</v>
      </c>
      <c r="GP112">
        <f t="shared" si="141"/>
        <v>0</v>
      </c>
      <c r="GR112">
        <v>1</v>
      </c>
      <c r="GS112">
        <v>1</v>
      </c>
      <c r="GT112">
        <v>0</v>
      </c>
      <c r="GU112" t="s">
        <v>3</v>
      </c>
      <c r="GV112">
        <f t="shared" si="142"/>
        <v>0</v>
      </c>
      <c r="GW112">
        <v>1</v>
      </c>
      <c r="GX112">
        <f t="shared" si="143"/>
        <v>0</v>
      </c>
      <c r="HA112">
        <v>0</v>
      </c>
      <c r="HB112">
        <v>0</v>
      </c>
      <c r="HC112">
        <f t="shared" si="144"/>
        <v>0</v>
      </c>
      <c r="HE112" t="s">
        <v>3</v>
      </c>
      <c r="HF112" t="s">
        <v>3</v>
      </c>
      <c r="HM112" t="s">
        <v>3</v>
      </c>
      <c r="HN112" t="s">
        <v>3</v>
      </c>
      <c r="HO112" t="s">
        <v>3</v>
      </c>
      <c r="HP112" t="s">
        <v>3</v>
      </c>
      <c r="HQ112" t="s">
        <v>3</v>
      </c>
      <c r="IK112">
        <v>0</v>
      </c>
    </row>
    <row r="113" spans="1:245" x14ac:dyDescent="0.2">
      <c r="A113">
        <v>17</v>
      </c>
      <c r="B113">
        <v>1</v>
      </c>
      <c r="C113">
        <f>ROW(SmtRes!A183)</f>
        <v>183</v>
      </c>
      <c r="D113">
        <f>ROW(EtalonRes!A184)</f>
        <v>184</v>
      </c>
      <c r="E113" t="s">
        <v>224</v>
      </c>
      <c r="F113" t="s">
        <v>74</v>
      </c>
      <c r="G113" t="s">
        <v>75</v>
      </c>
      <c r="H113" t="s">
        <v>76</v>
      </c>
      <c r="I113">
        <f>ROUND(740/100,9)</f>
        <v>7.4</v>
      </c>
      <c r="J113">
        <v>0</v>
      </c>
      <c r="K113">
        <f>ROUND(740/100,9)</f>
        <v>7.4</v>
      </c>
      <c r="O113">
        <f t="shared" si="108"/>
        <v>7059.5</v>
      </c>
      <c r="P113">
        <f t="shared" si="109"/>
        <v>0</v>
      </c>
      <c r="Q113">
        <f t="shared" si="110"/>
        <v>215.13</v>
      </c>
      <c r="R113">
        <f t="shared" si="111"/>
        <v>33.130000000000003</v>
      </c>
      <c r="S113">
        <f t="shared" si="112"/>
        <v>6844.37</v>
      </c>
      <c r="T113">
        <f t="shared" si="113"/>
        <v>0</v>
      </c>
      <c r="U113">
        <f t="shared" si="114"/>
        <v>20.867999999999999</v>
      </c>
      <c r="V113">
        <f t="shared" si="115"/>
        <v>7.400000000000001E-2</v>
      </c>
      <c r="W113">
        <f t="shared" si="116"/>
        <v>0</v>
      </c>
      <c r="X113">
        <f t="shared" si="117"/>
        <v>6533.63</v>
      </c>
      <c r="Y113">
        <f t="shared" si="118"/>
        <v>4470.38</v>
      </c>
      <c r="AA113">
        <v>78076343</v>
      </c>
      <c r="AB113">
        <f t="shared" si="119"/>
        <v>27.09</v>
      </c>
      <c r="AC113">
        <f>ROUND(((ES113*0)),2)</f>
        <v>0</v>
      </c>
      <c r="AD113">
        <f t="shared" si="120"/>
        <v>2.2999999999999998</v>
      </c>
      <c r="AE113">
        <f t="shared" si="121"/>
        <v>0.12</v>
      </c>
      <c r="AF113">
        <f t="shared" si="146"/>
        <v>24.79</v>
      </c>
      <c r="AG113">
        <f t="shared" si="122"/>
        <v>0</v>
      </c>
      <c r="AH113">
        <f t="shared" si="147"/>
        <v>2.82</v>
      </c>
      <c r="AI113">
        <f t="shared" si="123"/>
        <v>0.01</v>
      </c>
      <c r="AJ113">
        <f t="shared" si="124"/>
        <v>0</v>
      </c>
      <c r="AK113">
        <v>40.090000000000003</v>
      </c>
      <c r="AL113">
        <v>13</v>
      </c>
      <c r="AM113">
        <v>2.2999999999999998</v>
      </c>
      <c r="AN113">
        <v>0.12</v>
      </c>
      <c r="AO113">
        <v>24.79</v>
      </c>
      <c r="AP113">
        <v>0</v>
      </c>
      <c r="AQ113">
        <v>2.82</v>
      </c>
      <c r="AR113">
        <v>0.01</v>
      </c>
      <c r="AS113">
        <v>0</v>
      </c>
      <c r="AT113">
        <v>95</v>
      </c>
      <c r="AU113">
        <v>65</v>
      </c>
      <c r="AV113">
        <v>1</v>
      </c>
      <c r="AW113">
        <v>1</v>
      </c>
      <c r="AZ113">
        <v>1</v>
      </c>
      <c r="BA113">
        <v>37.31</v>
      </c>
      <c r="BB113">
        <v>12.64</v>
      </c>
      <c r="BC113">
        <v>12.84</v>
      </c>
      <c r="BD113" t="s">
        <v>3</v>
      </c>
      <c r="BE113" t="s">
        <v>3</v>
      </c>
      <c r="BF113" t="s">
        <v>3</v>
      </c>
      <c r="BG113" t="s">
        <v>3</v>
      </c>
      <c r="BH113">
        <v>0</v>
      </c>
      <c r="BI113">
        <v>2</v>
      </c>
      <c r="BJ113" t="s">
        <v>77</v>
      </c>
      <c r="BM113">
        <v>108001</v>
      </c>
      <c r="BN113">
        <v>0</v>
      </c>
      <c r="BO113" t="s">
        <v>74</v>
      </c>
      <c r="BP113">
        <v>1</v>
      </c>
      <c r="BQ113">
        <v>3</v>
      </c>
      <c r="BR113">
        <v>0</v>
      </c>
      <c r="BS113">
        <v>37.31</v>
      </c>
      <c r="BT113">
        <v>1</v>
      </c>
      <c r="BU113">
        <v>1</v>
      </c>
      <c r="BV113">
        <v>1</v>
      </c>
      <c r="BW113">
        <v>1</v>
      </c>
      <c r="BX113">
        <v>1</v>
      </c>
      <c r="BY113" t="s">
        <v>3</v>
      </c>
      <c r="BZ113">
        <v>95</v>
      </c>
      <c r="CA113">
        <v>65</v>
      </c>
      <c r="CB113" t="s">
        <v>3</v>
      </c>
      <c r="CE113">
        <v>0</v>
      </c>
      <c r="CF113">
        <v>0</v>
      </c>
      <c r="CG113">
        <v>0</v>
      </c>
      <c r="CM113">
        <v>0</v>
      </c>
      <c r="CN113" t="s">
        <v>3</v>
      </c>
      <c r="CO113">
        <v>0</v>
      </c>
      <c r="CP113">
        <f t="shared" si="125"/>
        <v>7059.5</v>
      </c>
      <c r="CQ113">
        <f t="shared" si="126"/>
        <v>0</v>
      </c>
      <c r="CR113">
        <f t="shared" si="127"/>
        <v>29.071999999999999</v>
      </c>
      <c r="CS113">
        <f t="shared" si="128"/>
        <v>4.4771999999999998</v>
      </c>
      <c r="CT113">
        <f t="shared" si="129"/>
        <v>924.91489999999999</v>
      </c>
      <c r="CU113">
        <f t="shared" si="130"/>
        <v>0</v>
      </c>
      <c r="CV113">
        <f t="shared" si="131"/>
        <v>2.82</v>
      </c>
      <c r="CW113">
        <f t="shared" si="132"/>
        <v>0.01</v>
      </c>
      <c r="CX113">
        <f t="shared" si="133"/>
        <v>0</v>
      </c>
      <c r="CY113">
        <f t="shared" si="134"/>
        <v>6533.625</v>
      </c>
      <c r="CZ113">
        <f t="shared" si="135"/>
        <v>4470.375</v>
      </c>
      <c r="DC113" t="s">
        <v>3</v>
      </c>
      <c r="DD113" t="s">
        <v>36</v>
      </c>
      <c r="DE113" t="s">
        <v>3</v>
      </c>
      <c r="DF113" t="s">
        <v>3</v>
      </c>
      <c r="DG113" t="s">
        <v>3</v>
      </c>
      <c r="DH113" t="s">
        <v>3</v>
      </c>
      <c r="DI113" t="s">
        <v>3</v>
      </c>
      <c r="DJ113" t="s">
        <v>3</v>
      </c>
      <c r="DK113" t="s">
        <v>3</v>
      </c>
      <c r="DL113" t="s">
        <v>3</v>
      </c>
      <c r="DM113" t="s">
        <v>3</v>
      </c>
      <c r="DN113">
        <v>0</v>
      </c>
      <c r="DO113">
        <v>0</v>
      </c>
      <c r="DP113">
        <v>1</v>
      </c>
      <c r="DQ113">
        <v>1</v>
      </c>
      <c r="DU113">
        <v>1003</v>
      </c>
      <c r="DV113" t="s">
        <v>76</v>
      </c>
      <c r="DW113" t="s">
        <v>76</v>
      </c>
      <c r="DX113">
        <v>100</v>
      </c>
      <c r="DZ113" t="s">
        <v>3</v>
      </c>
      <c r="EA113" t="s">
        <v>3</v>
      </c>
      <c r="EB113" t="s">
        <v>3</v>
      </c>
      <c r="EC113" t="s">
        <v>3</v>
      </c>
      <c r="EE113">
        <v>68514339</v>
      </c>
      <c r="EF113">
        <v>3</v>
      </c>
      <c r="EG113" t="s">
        <v>37</v>
      </c>
      <c r="EH113">
        <v>0</v>
      </c>
      <c r="EI113" t="s">
        <v>3</v>
      </c>
      <c r="EJ113">
        <v>2</v>
      </c>
      <c r="EK113">
        <v>108001</v>
      </c>
      <c r="EL113" t="s">
        <v>64</v>
      </c>
      <c r="EM113" t="s">
        <v>65</v>
      </c>
      <c r="EO113" t="s">
        <v>3</v>
      </c>
      <c r="EQ113">
        <v>0</v>
      </c>
      <c r="ER113">
        <v>40.090000000000003</v>
      </c>
      <c r="ES113">
        <v>13</v>
      </c>
      <c r="ET113">
        <v>2.2999999999999998</v>
      </c>
      <c r="EU113">
        <v>0.12</v>
      </c>
      <c r="EV113">
        <v>24.79</v>
      </c>
      <c r="EW113">
        <v>2.82</v>
      </c>
      <c r="EX113">
        <v>0.01</v>
      </c>
      <c r="EY113">
        <v>0</v>
      </c>
      <c r="FQ113">
        <v>0</v>
      </c>
      <c r="FR113">
        <f t="shared" si="136"/>
        <v>0</v>
      </c>
      <c r="FS113">
        <v>0</v>
      </c>
      <c r="FX113">
        <v>95</v>
      </c>
      <c r="FY113">
        <v>65</v>
      </c>
      <c r="GA113" t="s">
        <v>3</v>
      </c>
      <c r="GD113">
        <v>1</v>
      </c>
      <c r="GF113">
        <v>-1320813223</v>
      </c>
      <c r="GG113">
        <v>2</v>
      </c>
      <c r="GH113">
        <v>1</v>
      </c>
      <c r="GI113">
        <v>2</v>
      </c>
      <c r="GJ113">
        <v>0</v>
      </c>
      <c r="GK113">
        <v>0</v>
      </c>
      <c r="GL113">
        <f t="shared" si="137"/>
        <v>0</v>
      </c>
      <c r="GM113">
        <f t="shared" si="138"/>
        <v>18063.509999999998</v>
      </c>
      <c r="GN113">
        <f t="shared" si="139"/>
        <v>0</v>
      </c>
      <c r="GO113">
        <f t="shared" si="140"/>
        <v>18063.509999999998</v>
      </c>
      <c r="GP113">
        <f t="shared" si="141"/>
        <v>0</v>
      </c>
      <c r="GR113">
        <v>0</v>
      </c>
      <c r="GS113">
        <v>3</v>
      </c>
      <c r="GT113">
        <v>0</v>
      </c>
      <c r="GU113" t="s">
        <v>3</v>
      </c>
      <c r="GV113">
        <f t="shared" si="142"/>
        <v>0</v>
      </c>
      <c r="GW113">
        <v>1</v>
      </c>
      <c r="GX113">
        <f t="shared" si="143"/>
        <v>0</v>
      </c>
      <c r="HA113">
        <v>0</v>
      </c>
      <c r="HB113">
        <v>0</v>
      </c>
      <c r="HC113">
        <f t="shared" si="144"/>
        <v>0</v>
      </c>
      <c r="HE113" t="s">
        <v>3</v>
      </c>
      <c r="HF113" t="s">
        <v>3</v>
      </c>
      <c r="HM113" t="s">
        <v>3</v>
      </c>
      <c r="HN113" t="s">
        <v>3</v>
      </c>
      <c r="HO113" t="s">
        <v>3</v>
      </c>
      <c r="HP113" t="s">
        <v>3</v>
      </c>
      <c r="HQ113" t="s">
        <v>3</v>
      </c>
      <c r="IK113">
        <v>0</v>
      </c>
    </row>
    <row r="114" spans="1:245" x14ac:dyDescent="0.2">
      <c r="A114">
        <v>17</v>
      </c>
      <c r="B114">
        <v>1</v>
      </c>
      <c r="E114" t="s">
        <v>225</v>
      </c>
      <c r="F114" t="s">
        <v>3</v>
      </c>
      <c r="G114" t="s">
        <v>226</v>
      </c>
      <c r="H114" t="s">
        <v>80</v>
      </c>
      <c r="I114">
        <v>700</v>
      </c>
      <c r="J114">
        <v>0</v>
      </c>
      <c r="K114">
        <v>700</v>
      </c>
      <c r="O114">
        <f t="shared" si="108"/>
        <v>36400</v>
      </c>
      <c r="P114">
        <f t="shared" si="109"/>
        <v>36400</v>
      </c>
      <c r="Q114">
        <f t="shared" si="110"/>
        <v>0</v>
      </c>
      <c r="R114">
        <f t="shared" si="111"/>
        <v>0</v>
      </c>
      <c r="S114">
        <f t="shared" si="112"/>
        <v>0</v>
      </c>
      <c r="T114">
        <f t="shared" si="113"/>
        <v>0</v>
      </c>
      <c r="U114">
        <f t="shared" si="114"/>
        <v>0</v>
      </c>
      <c r="V114">
        <f t="shared" si="115"/>
        <v>0</v>
      </c>
      <c r="W114">
        <f t="shared" si="116"/>
        <v>0</v>
      </c>
      <c r="X114">
        <f t="shared" si="117"/>
        <v>0</v>
      </c>
      <c r="Y114">
        <f t="shared" si="118"/>
        <v>0</v>
      </c>
      <c r="AA114">
        <v>78076343</v>
      </c>
      <c r="AB114">
        <f t="shared" si="119"/>
        <v>52</v>
      </c>
      <c r="AC114">
        <f>ROUND((ES114),2)</f>
        <v>52</v>
      </c>
      <c r="AD114">
        <f t="shared" si="120"/>
        <v>0</v>
      </c>
      <c r="AE114">
        <f t="shared" si="121"/>
        <v>0</v>
      </c>
      <c r="AF114">
        <f t="shared" si="146"/>
        <v>0</v>
      </c>
      <c r="AG114">
        <f t="shared" si="122"/>
        <v>0</v>
      </c>
      <c r="AH114">
        <f t="shared" si="147"/>
        <v>0</v>
      </c>
      <c r="AI114">
        <f t="shared" si="123"/>
        <v>0</v>
      </c>
      <c r="AJ114">
        <f t="shared" si="124"/>
        <v>0</v>
      </c>
      <c r="AK114">
        <v>52</v>
      </c>
      <c r="AL114">
        <v>52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1</v>
      </c>
      <c r="AZ114">
        <v>1</v>
      </c>
      <c r="BA114">
        <v>1</v>
      </c>
      <c r="BB114">
        <v>1</v>
      </c>
      <c r="BC114">
        <v>1</v>
      </c>
      <c r="BD114" t="s">
        <v>3</v>
      </c>
      <c r="BE114" t="s">
        <v>3</v>
      </c>
      <c r="BF114" t="s">
        <v>3</v>
      </c>
      <c r="BG114" t="s">
        <v>3</v>
      </c>
      <c r="BH114">
        <v>3</v>
      </c>
      <c r="BI114">
        <v>1</v>
      </c>
      <c r="BJ114" t="s">
        <v>3</v>
      </c>
      <c r="BM114">
        <v>1100</v>
      </c>
      <c r="BN114">
        <v>0</v>
      </c>
      <c r="BO114" t="s">
        <v>3</v>
      </c>
      <c r="BP114">
        <v>0</v>
      </c>
      <c r="BQ114">
        <v>8</v>
      </c>
      <c r="BR114">
        <v>0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 t="s">
        <v>3</v>
      </c>
      <c r="BZ114">
        <v>0</v>
      </c>
      <c r="CA114">
        <v>0</v>
      </c>
      <c r="CB114" t="s">
        <v>3</v>
      </c>
      <c r="CE114">
        <v>0</v>
      </c>
      <c r="CF114">
        <v>0</v>
      </c>
      <c r="CG114">
        <v>0</v>
      </c>
      <c r="CM114">
        <v>0</v>
      </c>
      <c r="CN114" t="s">
        <v>3</v>
      </c>
      <c r="CO114">
        <v>0</v>
      </c>
      <c r="CP114">
        <f t="shared" si="125"/>
        <v>36400</v>
      </c>
      <c r="CQ114">
        <f t="shared" si="126"/>
        <v>52</v>
      </c>
      <c r="CR114">
        <f t="shared" si="127"/>
        <v>0</v>
      </c>
      <c r="CS114">
        <f t="shared" si="128"/>
        <v>0</v>
      </c>
      <c r="CT114">
        <f t="shared" si="129"/>
        <v>0</v>
      </c>
      <c r="CU114">
        <f t="shared" si="130"/>
        <v>0</v>
      </c>
      <c r="CV114">
        <f t="shared" si="131"/>
        <v>0</v>
      </c>
      <c r="CW114">
        <f t="shared" si="132"/>
        <v>0</v>
      </c>
      <c r="CX114">
        <f t="shared" si="133"/>
        <v>0</v>
      </c>
      <c r="CY114">
        <f t="shared" si="134"/>
        <v>0</v>
      </c>
      <c r="CZ114">
        <f t="shared" si="135"/>
        <v>0</v>
      </c>
      <c r="DC114" t="s">
        <v>3</v>
      </c>
      <c r="DD114" t="s">
        <v>3</v>
      </c>
      <c r="DE114" t="s">
        <v>3</v>
      </c>
      <c r="DF114" t="s">
        <v>3</v>
      </c>
      <c r="DG114" t="s">
        <v>3</v>
      </c>
      <c r="DH114" t="s">
        <v>3</v>
      </c>
      <c r="DI114" t="s">
        <v>3</v>
      </c>
      <c r="DJ114" t="s">
        <v>3</v>
      </c>
      <c r="DK114" t="s">
        <v>3</v>
      </c>
      <c r="DL114" t="s">
        <v>3</v>
      </c>
      <c r="DM114" t="s">
        <v>3</v>
      </c>
      <c r="DN114">
        <v>0</v>
      </c>
      <c r="DO114">
        <v>0</v>
      </c>
      <c r="DP114">
        <v>1</v>
      </c>
      <c r="DQ114">
        <v>1</v>
      </c>
      <c r="DU114">
        <v>1003</v>
      </c>
      <c r="DV114" t="s">
        <v>80</v>
      </c>
      <c r="DW114" t="s">
        <v>80</v>
      </c>
      <c r="DX114">
        <v>1</v>
      </c>
      <c r="DZ114" t="s">
        <v>3</v>
      </c>
      <c r="EA114" t="s">
        <v>3</v>
      </c>
      <c r="EB114" t="s">
        <v>3</v>
      </c>
      <c r="EC114" t="s">
        <v>3</v>
      </c>
      <c r="EE114">
        <v>68514636</v>
      </c>
      <c r="EF114">
        <v>8</v>
      </c>
      <c r="EG114" t="s">
        <v>43</v>
      </c>
      <c r="EH114">
        <v>0</v>
      </c>
      <c r="EI114" t="s">
        <v>3</v>
      </c>
      <c r="EJ114">
        <v>1</v>
      </c>
      <c r="EK114">
        <v>1100</v>
      </c>
      <c r="EL114" t="s">
        <v>44</v>
      </c>
      <c r="EM114" t="s">
        <v>45</v>
      </c>
      <c r="EO114" t="s">
        <v>3</v>
      </c>
      <c r="EQ114">
        <v>0</v>
      </c>
      <c r="ER114">
        <v>52</v>
      </c>
      <c r="ES114">
        <v>52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5</v>
      </c>
      <c r="FC114">
        <v>0</v>
      </c>
      <c r="FD114">
        <v>18</v>
      </c>
      <c r="FF114">
        <v>52</v>
      </c>
      <c r="FQ114">
        <v>0</v>
      </c>
      <c r="FR114">
        <f t="shared" si="136"/>
        <v>0</v>
      </c>
      <c r="FS114">
        <v>0</v>
      </c>
      <c r="FX114">
        <v>0</v>
      </c>
      <c r="FY114">
        <v>0</v>
      </c>
      <c r="GA114" t="s">
        <v>3</v>
      </c>
      <c r="GD114">
        <v>1</v>
      </c>
      <c r="GF114">
        <v>-831886463</v>
      </c>
      <c r="GG114">
        <v>2</v>
      </c>
      <c r="GH114">
        <v>3</v>
      </c>
      <c r="GI114">
        <v>-2</v>
      </c>
      <c r="GJ114">
        <v>0</v>
      </c>
      <c r="GK114">
        <v>0</v>
      </c>
      <c r="GL114">
        <f t="shared" si="137"/>
        <v>0</v>
      </c>
      <c r="GM114">
        <f t="shared" si="138"/>
        <v>36400</v>
      </c>
      <c r="GN114">
        <f t="shared" si="139"/>
        <v>36400</v>
      </c>
      <c r="GO114">
        <f t="shared" si="140"/>
        <v>0</v>
      </c>
      <c r="GP114">
        <f t="shared" si="141"/>
        <v>0</v>
      </c>
      <c r="GR114">
        <v>1</v>
      </c>
      <c r="GS114">
        <v>1</v>
      </c>
      <c r="GT114">
        <v>0</v>
      </c>
      <c r="GU114" t="s">
        <v>3</v>
      </c>
      <c r="GV114">
        <f t="shared" si="142"/>
        <v>0</v>
      </c>
      <c r="GW114">
        <v>1</v>
      </c>
      <c r="GX114">
        <f t="shared" si="143"/>
        <v>0</v>
      </c>
      <c r="HA114">
        <v>0</v>
      </c>
      <c r="HB114">
        <v>0</v>
      </c>
      <c r="HC114">
        <f t="shared" si="144"/>
        <v>0</v>
      </c>
      <c r="HE114" t="s">
        <v>3</v>
      </c>
      <c r="HF114" t="s">
        <v>3</v>
      </c>
      <c r="HM114" t="s">
        <v>3</v>
      </c>
      <c r="HN114" t="s">
        <v>3</v>
      </c>
      <c r="HO114" t="s">
        <v>3</v>
      </c>
      <c r="HP114" t="s">
        <v>3</v>
      </c>
      <c r="HQ114" t="s">
        <v>3</v>
      </c>
      <c r="IK114">
        <v>0</v>
      </c>
    </row>
    <row r="115" spans="1:245" x14ac:dyDescent="0.2">
      <c r="A115">
        <v>17</v>
      </c>
      <c r="B115">
        <v>1</v>
      </c>
      <c r="E115" t="s">
        <v>227</v>
      </c>
      <c r="F115" t="s">
        <v>3</v>
      </c>
      <c r="G115" t="s">
        <v>228</v>
      </c>
      <c r="H115" t="s">
        <v>80</v>
      </c>
      <c r="I115">
        <v>40</v>
      </c>
      <c r="J115">
        <v>0</v>
      </c>
      <c r="K115">
        <v>40</v>
      </c>
      <c r="O115">
        <f t="shared" si="108"/>
        <v>6400</v>
      </c>
      <c r="P115">
        <f t="shared" si="109"/>
        <v>6400</v>
      </c>
      <c r="Q115">
        <f t="shared" si="110"/>
        <v>0</v>
      </c>
      <c r="R115">
        <f t="shared" si="111"/>
        <v>0</v>
      </c>
      <c r="S115">
        <f t="shared" si="112"/>
        <v>0</v>
      </c>
      <c r="T115">
        <f t="shared" si="113"/>
        <v>0</v>
      </c>
      <c r="U115">
        <f t="shared" si="114"/>
        <v>0</v>
      </c>
      <c r="V115">
        <f t="shared" si="115"/>
        <v>0</v>
      </c>
      <c r="W115">
        <f t="shared" si="116"/>
        <v>0</v>
      </c>
      <c r="X115">
        <f t="shared" si="117"/>
        <v>0</v>
      </c>
      <c r="Y115">
        <f t="shared" si="118"/>
        <v>0</v>
      </c>
      <c r="AA115">
        <v>78076343</v>
      </c>
      <c r="AB115">
        <f t="shared" si="119"/>
        <v>160</v>
      </c>
      <c r="AC115">
        <f>ROUND((ES115),2)</f>
        <v>160</v>
      </c>
      <c r="AD115">
        <f t="shared" si="120"/>
        <v>0</v>
      </c>
      <c r="AE115">
        <f t="shared" si="121"/>
        <v>0</v>
      </c>
      <c r="AF115">
        <f t="shared" si="146"/>
        <v>0</v>
      </c>
      <c r="AG115">
        <f t="shared" si="122"/>
        <v>0</v>
      </c>
      <c r="AH115">
        <f t="shared" si="147"/>
        <v>0</v>
      </c>
      <c r="AI115">
        <f t="shared" si="123"/>
        <v>0</v>
      </c>
      <c r="AJ115">
        <f t="shared" si="124"/>
        <v>0</v>
      </c>
      <c r="AK115">
        <v>160</v>
      </c>
      <c r="AL115">
        <v>160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1</v>
      </c>
      <c r="AW115">
        <v>1</v>
      </c>
      <c r="AZ115">
        <v>1</v>
      </c>
      <c r="BA115">
        <v>1</v>
      </c>
      <c r="BB115">
        <v>1</v>
      </c>
      <c r="BC115">
        <v>1</v>
      </c>
      <c r="BD115" t="s">
        <v>3</v>
      </c>
      <c r="BE115" t="s">
        <v>3</v>
      </c>
      <c r="BF115" t="s">
        <v>3</v>
      </c>
      <c r="BG115" t="s">
        <v>3</v>
      </c>
      <c r="BH115">
        <v>3</v>
      </c>
      <c r="BI115">
        <v>1</v>
      </c>
      <c r="BJ115" t="s">
        <v>3</v>
      </c>
      <c r="BM115">
        <v>1100</v>
      </c>
      <c r="BN115">
        <v>0</v>
      </c>
      <c r="BO115" t="s">
        <v>3</v>
      </c>
      <c r="BP115">
        <v>0</v>
      </c>
      <c r="BQ115">
        <v>8</v>
      </c>
      <c r="BR115">
        <v>0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3</v>
      </c>
      <c r="BZ115">
        <v>0</v>
      </c>
      <c r="CA115">
        <v>0</v>
      </c>
      <c r="CB115" t="s">
        <v>3</v>
      </c>
      <c r="CE115">
        <v>0</v>
      </c>
      <c r="CF115">
        <v>0</v>
      </c>
      <c r="CG115">
        <v>0</v>
      </c>
      <c r="CM115">
        <v>0</v>
      </c>
      <c r="CN115" t="s">
        <v>3</v>
      </c>
      <c r="CO115">
        <v>0</v>
      </c>
      <c r="CP115">
        <f t="shared" si="125"/>
        <v>6400</v>
      </c>
      <c r="CQ115">
        <f t="shared" si="126"/>
        <v>160</v>
      </c>
      <c r="CR115">
        <f t="shared" si="127"/>
        <v>0</v>
      </c>
      <c r="CS115">
        <f t="shared" si="128"/>
        <v>0</v>
      </c>
      <c r="CT115">
        <f t="shared" si="129"/>
        <v>0</v>
      </c>
      <c r="CU115">
        <f t="shared" si="130"/>
        <v>0</v>
      </c>
      <c r="CV115">
        <f t="shared" si="131"/>
        <v>0</v>
      </c>
      <c r="CW115">
        <f t="shared" si="132"/>
        <v>0</v>
      </c>
      <c r="CX115">
        <f t="shared" si="133"/>
        <v>0</v>
      </c>
      <c r="CY115">
        <f t="shared" si="134"/>
        <v>0</v>
      </c>
      <c r="CZ115">
        <f t="shared" si="135"/>
        <v>0</v>
      </c>
      <c r="DC115" t="s">
        <v>3</v>
      </c>
      <c r="DD115" t="s">
        <v>3</v>
      </c>
      <c r="DE115" t="s">
        <v>3</v>
      </c>
      <c r="DF115" t="s">
        <v>3</v>
      </c>
      <c r="DG115" t="s">
        <v>3</v>
      </c>
      <c r="DH115" t="s">
        <v>3</v>
      </c>
      <c r="DI115" t="s">
        <v>3</v>
      </c>
      <c r="DJ115" t="s">
        <v>3</v>
      </c>
      <c r="DK115" t="s">
        <v>3</v>
      </c>
      <c r="DL115" t="s">
        <v>3</v>
      </c>
      <c r="DM115" t="s">
        <v>3</v>
      </c>
      <c r="DN115">
        <v>0</v>
      </c>
      <c r="DO115">
        <v>0</v>
      </c>
      <c r="DP115">
        <v>1</v>
      </c>
      <c r="DQ115">
        <v>1</v>
      </c>
      <c r="DU115">
        <v>1003</v>
      </c>
      <c r="DV115" t="s">
        <v>80</v>
      </c>
      <c r="DW115" t="s">
        <v>80</v>
      </c>
      <c r="DX115">
        <v>1</v>
      </c>
      <c r="DZ115" t="s">
        <v>3</v>
      </c>
      <c r="EA115" t="s">
        <v>3</v>
      </c>
      <c r="EB115" t="s">
        <v>3</v>
      </c>
      <c r="EC115" t="s">
        <v>3</v>
      </c>
      <c r="EE115">
        <v>68514636</v>
      </c>
      <c r="EF115">
        <v>8</v>
      </c>
      <c r="EG115" t="s">
        <v>43</v>
      </c>
      <c r="EH115">
        <v>0</v>
      </c>
      <c r="EI115" t="s">
        <v>3</v>
      </c>
      <c r="EJ115">
        <v>1</v>
      </c>
      <c r="EK115">
        <v>1100</v>
      </c>
      <c r="EL115" t="s">
        <v>44</v>
      </c>
      <c r="EM115" t="s">
        <v>45</v>
      </c>
      <c r="EO115" t="s">
        <v>3</v>
      </c>
      <c r="EQ115">
        <v>0</v>
      </c>
      <c r="ER115">
        <v>160</v>
      </c>
      <c r="ES115">
        <v>160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5</v>
      </c>
      <c r="FC115">
        <v>0</v>
      </c>
      <c r="FD115">
        <v>18</v>
      </c>
      <c r="FF115">
        <v>160</v>
      </c>
      <c r="FQ115">
        <v>0</v>
      </c>
      <c r="FR115">
        <f t="shared" si="136"/>
        <v>0</v>
      </c>
      <c r="FS115">
        <v>0</v>
      </c>
      <c r="FX115">
        <v>0</v>
      </c>
      <c r="FY115">
        <v>0</v>
      </c>
      <c r="GA115" t="s">
        <v>3</v>
      </c>
      <c r="GD115">
        <v>1</v>
      </c>
      <c r="GF115">
        <v>2113320044</v>
      </c>
      <c r="GG115">
        <v>2</v>
      </c>
      <c r="GH115">
        <v>3</v>
      </c>
      <c r="GI115">
        <v>-2</v>
      </c>
      <c r="GJ115">
        <v>0</v>
      </c>
      <c r="GK115">
        <v>0</v>
      </c>
      <c r="GL115">
        <f t="shared" si="137"/>
        <v>0</v>
      </c>
      <c r="GM115">
        <f t="shared" si="138"/>
        <v>6400</v>
      </c>
      <c r="GN115">
        <f t="shared" si="139"/>
        <v>6400</v>
      </c>
      <c r="GO115">
        <f t="shared" si="140"/>
        <v>0</v>
      </c>
      <c r="GP115">
        <f t="shared" si="141"/>
        <v>0</v>
      </c>
      <c r="GR115">
        <v>1</v>
      </c>
      <c r="GS115">
        <v>1</v>
      </c>
      <c r="GT115">
        <v>0</v>
      </c>
      <c r="GU115" t="s">
        <v>3</v>
      </c>
      <c r="GV115">
        <f t="shared" si="142"/>
        <v>0</v>
      </c>
      <c r="GW115">
        <v>1</v>
      </c>
      <c r="GX115">
        <f t="shared" si="143"/>
        <v>0</v>
      </c>
      <c r="HA115">
        <v>0</v>
      </c>
      <c r="HB115">
        <v>0</v>
      </c>
      <c r="HC115">
        <f t="shared" si="144"/>
        <v>0</v>
      </c>
      <c r="HE115" t="s">
        <v>3</v>
      </c>
      <c r="HF115" t="s">
        <v>3</v>
      </c>
      <c r="HM115" t="s">
        <v>3</v>
      </c>
      <c r="HN115" t="s">
        <v>3</v>
      </c>
      <c r="HO115" t="s">
        <v>3</v>
      </c>
      <c r="HP115" t="s">
        <v>3</v>
      </c>
      <c r="HQ115" t="s">
        <v>3</v>
      </c>
      <c r="IK115">
        <v>0</v>
      </c>
    </row>
    <row r="116" spans="1:245" x14ac:dyDescent="0.2">
      <c r="A116">
        <v>17</v>
      </c>
      <c r="B116">
        <v>1</v>
      </c>
      <c r="C116">
        <f>ROW(SmtRes!A191)</f>
        <v>191</v>
      </c>
      <c r="D116">
        <f>ROW(EtalonRes!A192)</f>
        <v>192</v>
      </c>
      <c r="E116" t="s">
        <v>229</v>
      </c>
      <c r="F116" t="s">
        <v>84</v>
      </c>
      <c r="G116" t="s">
        <v>85</v>
      </c>
      <c r="H116" t="s">
        <v>76</v>
      </c>
      <c r="I116">
        <f>ROUND(85/100,9)</f>
        <v>0.85</v>
      </c>
      <c r="J116">
        <v>0</v>
      </c>
      <c r="K116">
        <f>ROUND(85/100,9)</f>
        <v>0.85</v>
      </c>
      <c r="O116">
        <f t="shared" si="108"/>
        <v>4784.87</v>
      </c>
      <c r="P116">
        <f t="shared" si="109"/>
        <v>0</v>
      </c>
      <c r="Q116">
        <f t="shared" si="110"/>
        <v>192.12</v>
      </c>
      <c r="R116">
        <f t="shared" si="111"/>
        <v>3.81</v>
      </c>
      <c r="S116">
        <f t="shared" si="112"/>
        <v>4592.75</v>
      </c>
      <c r="T116">
        <f t="shared" si="113"/>
        <v>0</v>
      </c>
      <c r="U116">
        <f t="shared" si="114"/>
        <v>13.846499999999999</v>
      </c>
      <c r="V116">
        <f t="shared" si="115"/>
        <v>8.5000000000000006E-3</v>
      </c>
      <c r="W116">
        <f t="shared" si="116"/>
        <v>0</v>
      </c>
      <c r="X116">
        <f t="shared" si="117"/>
        <v>4366.7299999999996</v>
      </c>
      <c r="Y116">
        <f t="shared" si="118"/>
        <v>2987.76</v>
      </c>
      <c r="AA116">
        <v>78076343</v>
      </c>
      <c r="AB116">
        <f t="shared" si="119"/>
        <v>170.98</v>
      </c>
      <c r="AC116">
        <f>ROUND(((ES116*0)),2)</f>
        <v>0</v>
      </c>
      <c r="AD116">
        <f t="shared" si="120"/>
        <v>26.16</v>
      </c>
      <c r="AE116">
        <f t="shared" si="121"/>
        <v>0.12</v>
      </c>
      <c r="AF116">
        <f t="shared" si="146"/>
        <v>144.82</v>
      </c>
      <c r="AG116">
        <f t="shared" si="122"/>
        <v>0</v>
      </c>
      <c r="AH116">
        <f t="shared" si="147"/>
        <v>16.29</v>
      </c>
      <c r="AI116">
        <f t="shared" si="123"/>
        <v>0.01</v>
      </c>
      <c r="AJ116">
        <f t="shared" si="124"/>
        <v>0</v>
      </c>
      <c r="AK116">
        <v>222.31</v>
      </c>
      <c r="AL116">
        <v>51.33</v>
      </c>
      <c r="AM116">
        <v>26.16</v>
      </c>
      <c r="AN116">
        <v>0.12</v>
      </c>
      <c r="AO116">
        <v>144.82</v>
      </c>
      <c r="AP116">
        <v>0</v>
      </c>
      <c r="AQ116">
        <v>16.29</v>
      </c>
      <c r="AR116">
        <v>0.01</v>
      </c>
      <c r="AS116">
        <v>0</v>
      </c>
      <c r="AT116">
        <v>95</v>
      </c>
      <c r="AU116">
        <v>65</v>
      </c>
      <c r="AV116">
        <v>1</v>
      </c>
      <c r="AW116">
        <v>1</v>
      </c>
      <c r="AZ116">
        <v>1</v>
      </c>
      <c r="BA116">
        <v>37.31</v>
      </c>
      <c r="BB116">
        <v>8.64</v>
      </c>
      <c r="BC116">
        <v>7.46</v>
      </c>
      <c r="BD116" t="s">
        <v>3</v>
      </c>
      <c r="BE116" t="s">
        <v>3</v>
      </c>
      <c r="BF116" t="s">
        <v>3</v>
      </c>
      <c r="BG116" t="s">
        <v>3</v>
      </c>
      <c r="BH116">
        <v>0</v>
      </c>
      <c r="BI116">
        <v>2</v>
      </c>
      <c r="BJ116" t="s">
        <v>86</v>
      </c>
      <c r="BM116">
        <v>108001</v>
      </c>
      <c r="BN116">
        <v>0</v>
      </c>
      <c r="BO116" t="s">
        <v>84</v>
      </c>
      <c r="BP116">
        <v>1</v>
      </c>
      <c r="BQ116">
        <v>3</v>
      </c>
      <c r="BR116">
        <v>0</v>
      </c>
      <c r="BS116">
        <v>37.31</v>
      </c>
      <c r="BT116">
        <v>1</v>
      </c>
      <c r="BU116">
        <v>1</v>
      </c>
      <c r="BV116">
        <v>1</v>
      </c>
      <c r="BW116">
        <v>1</v>
      </c>
      <c r="BX116">
        <v>1</v>
      </c>
      <c r="BY116" t="s">
        <v>3</v>
      </c>
      <c r="BZ116">
        <v>95</v>
      </c>
      <c r="CA116">
        <v>65</v>
      </c>
      <c r="CB116" t="s">
        <v>3</v>
      </c>
      <c r="CE116">
        <v>0</v>
      </c>
      <c r="CF116">
        <v>0</v>
      </c>
      <c r="CG116">
        <v>0</v>
      </c>
      <c r="CM116">
        <v>0</v>
      </c>
      <c r="CN116" t="s">
        <v>3</v>
      </c>
      <c r="CO116">
        <v>0</v>
      </c>
      <c r="CP116">
        <f t="shared" si="125"/>
        <v>4784.87</v>
      </c>
      <c r="CQ116">
        <f t="shared" si="126"/>
        <v>0</v>
      </c>
      <c r="CR116">
        <f t="shared" si="127"/>
        <v>226.0224</v>
      </c>
      <c r="CS116">
        <f t="shared" si="128"/>
        <v>4.4771999999999998</v>
      </c>
      <c r="CT116">
        <f t="shared" si="129"/>
        <v>5403.2341999999999</v>
      </c>
      <c r="CU116">
        <f t="shared" si="130"/>
        <v>0</v>
      </c>
      <c r="CV116">
        <f t="shared" si="131"/>
        <v>16.29</v>
      </c>
      <c r="CW116">
        <f t="shared" si="132"/>
        <v>0.01</v>
      </c>
      <c r="CX116">
        <f t="shared" si="133"/>
        <v>0</v>
      </c>
      <c r="CY116">
        <f t="shared" si="134"/>
        <v>4366.732</v>
      </c>
      <c r="CZ116">
        <f t="shared" si="135"/>
        <v>2987.7640000000001</v>
      </c>
      <c r="DC116" t="s">
        <v>3</v>
      </c>
      <c r="DD116" t="s">
        <v>36</v>
      </c>
      <c r="DE116" t="s">
        <v>3</v>
      </c>
      <c r="DF116" t="s">
        <v>3</v>
      </c>
      <c r="DG116" t="s">
        <v>3</v>
      </c>
      <c r="DH116" t="s">
        <v>3</v>
      </c>
      <c r="DI116" t="s">
        <v>3</v>
      </c>
      <c r="DJ116" t="s">
        <v>3</v>
      </c>
      <c r="DK116" t="s">
        <v>3</v>
      </c>
      <c r="DL116" t="s">
        <v>3</v>
      </c>
      <c r="DM116" t="s">
        <v>3</v>
      </c>
      <c r="DN116">
        <v>0</v>
      </c>
      <c r="DO116">
        <v>0</v>
      </c>
      <c r="DP116">
        <v>1</v>
      </c>
      <c r="DQ116">
        <v>1</v>
      </c>
      <c r="DU116">
        <v>1003</v>
      </c>
      <c r="DV116" t="s">
        <v>76</v>
      </c>
      <c r="DW116" t="s">
        <v>76</v>
      </c>
      <c r="DX116">
        <v>100</v>
      </c>
      <c r="DZ116" t="s">
        <v>3</v>
      </c>
      <c r="EA116" t="s">
        <v>3</v>
      </c>
      <c r="EB116" t="s">
        <v>3</v>
      </c>
      <c r="EC116" t="s">
        <v>3</v>
      </c>
      <c r="EE116">
        <v>68514339</v>
      </c>
      <c r="EF116">
        <v>3</v>
      </c>
      <c r="EG116" t="s">
        <v>37</v>
      </c>
      <c r="EH116">
        <v>0</v>
      </c>
      <c r="EI116" t="s">
        <v>3</v>
      </c>
      <c r="EJ116">
        <v>2</v>
      </c>
      <c r="EK116">
        <v>108001</v>
      </c>
      <c r="EL116" t="s">
        <v>64</v>
      </c>
      <c r="EM116" t="s">
        <v>65</v>
      </c>
      <c r="EO116" t="s">
        <v>3</v>
      </c>
      <c r="EQ116">
        <v>0</v>
      </c>
      <c r="ER116">
        <v>222.31</v>
      </c>
      <c r="ES116">
        <v>51.33</v>
      </c>
      <c r="ET116">
        <v>26.16</v>
      </c>
      <c r="EU116">
        <v>0.12</v>
      </c>
      <c r="EV116">
        <v>144.82</v>
      </c>
      <c r="EW116">
        <v>16.29</v>
      </c>
      <c r="EX116">
        <v>0.01</v>
      </c>
      <c r="EY116">
        <v>0</v>
      </c>
      <c r="FQ116">
        <v>0</v>
      </c>
      <c r="FR116">
        <f t="shared" si="136"/>
        <v>0</v>
      </c>
      <c r="FS116">
        <v>0</v>
      </c>
      <c r="FX116">
        <v>95</v>
      </c>
      <c r="FY116">
        <v>65</v>
      </c>
      <c r="GA116" t="s">
        <v>3</v>
      </c>
      <c r="GD116">
        <v>1</v>
      </c>
      <c r="GF116">
        <v>-79098465</v>
      </c>
      <c r="GG116">
        <v>2</v>
      </c>
      <c r="GH116">
        <v>1</v>
      </c>
      <c r="GI116">
        <v>2</v>
      </c>
      <c r="GJ116">
        <v>0</v>
      </c>
      <c r="GK116">
        <v>0</v>
      </c>
      <c r="GL116">
        <f t="shared" si="137"/>
        <v>0</v>
      </c>
      <c r="GM116">
        <f t="shared" si="138"/>
        <v>12139.36</v>
      </c>
      <c r="GN116">
        <f t="shared" si="139"/>
        <v>0</v>
      </c>
      <c r="GO116">
        <f t="shared" si="140"/>
        <v>12139.36</v>
      </c>
      <c r="GP116">
        <f t="shared" si="141"/>
        <v>0</v>
      </c>
      <c r="GR116">
        <v>0</v>
      </c>
      <c r="GS116">
        <v>3</v>
      </c>
      <c r="GT116">
        <v>0</v>
      </c>
      <c r="GU116" t="s">
        <v>3</v>
      </c>
      <c r="GV116">
        <f t="shared" si="142"/>
        <v>0</v>
      </c>
      <c r="GW116">
        <v>1</v>
      </c>
      <c r="GX116">
        <f t="shared" si="143"/>
        <v>0</v>
      </c>
      <c r="HA116">
        <v>0</v>
      </c>
      <c r="HB116">
        <v>0</v>
      </c>
      <c r="HC116">
        <f t="shared" si="144"/>
        <v>0</v>
      </c>
      <c r="HE116" t="s">
        <v>3</v>
      </c>
      <c r="HF116" t="s">
        <v>3</v>
      </c>
      <c r="HM116" t="s">
        <v>3</v>
      </c>
      <c r="HN116" t="s">
        <v>3</v>
      </c>
      <c r="HO116" t="s">
        <v>3</v>
      </c>
      <c r="HP116" t="s">
        <v>3</v>
      </c>
      <c r="HQ116" t="s">
        <v>3</v>
      </c>
      <c r="IK116">
        <v>0</v>
      </c>
    </row>
    <row r="117" spans="1:245" x14ac:dyDescent="0.2">
      <c r="A117">
        <v>17</v>
      </c>
      <c r="B117">
        <v>1</v>
      </c>
      <c r="E117" t="s">
        <v>230</v>
      </c>
      <c r="F117" t="s">
        <v>3</v>
      </c>
      <c r="G117" t="s">
        <v>231</v>
      </c>
      <c r="H117" t="s">
        <v>80</v>
      </c>
      <c r="I117">
        <v>85</v>
      </c>
      <c r="J117">
        <v>0</v>
      </c>
      <c r="K117">
        <v>85</v>
      </c>
      <c r="O117">
        <f t="shared" si="108"/>
        <v>30600</v>
      </c>
      <c r="P117">
        <f t="shared" si="109"/>
        <v>30600</v>
      </c>
      <c r="Q117">
        <f t="shared" si="110"/>
        <v>0</v>
      </c>
      <c r="R117">
        <f t="shared" si="111"/>
        <v>0</v>
      </c>
      <c r="S117">
        <f t="shared" si="112"/>
        <v>0</v>
      </c>
      <c r="T117">
        <f t="shared" si="113"/>
        <v>0</v>
      </c>
      <c r="U117">
        <f t="shared" si="114"/>
        <v>0</v>
      </c>
      <c r="V117">
        <f t="shared" si="115"/>
        <v>0</v>
      </c>
      <c r="W117">
        <f t="shared" si="116"/>
        <v>0</v>
      </c>
      <c r="X117">
        <f t="shared" si="117"/>
        <v>0</v>
      </c>
      <c r="Y117">
        <f t="shared" si="118"/>
        <v>0</v>
      </c>
      <c r="AA117">
        <v>78076343</v>
      </c>
      <c r="AB117">
        <f t="shared" si="119"/>
        <v>360</v>
      </c>
      <c r="AC117">
        <f>ROUND((ES117),2)</f>
        <v>360</v>
      </c>
      <c r="AD117">
        <f t="shared" si="120"/>
        <v>0</v>
      </c>
      <c r="AE117">
        <f t="shared" si="121"/>
        <v>0</v>
      </c>
      <c r="AF117">
        <f t="shared" si="146"/>
        <v>0</v>
      </c>
      <c r="AG117">
        <f t="shared" si="122"/>
        <v>0</v>
      </c>
      <c r="AH117">
        <f t="shared" si="147"/>
        <v>0</v>
      </c>
      <c r="AI117">
        <f t="shared" si="123"/>
        <v>0</v>
      </c>
      <c r="AJ117">
        <f t="shared" si="124"/>
        <v>0</v>
      </c>
      <c r="AK117">
        <v>360</v>
      </c>
      <c r="AL117">
        <v>360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1</v>
      </c>
      <c r="AW117">
        <v>1</v>
      </c>
      <c r="AZ117">
        <v>1</v>
      </c>
      <c r="BA117">
        <v>1</v>
      </c>
      <c r="BB117">
        <v>1</v>
      </c>
      <c r="BC117">
        <v>1</v>
      </c>
      <c r="BD117" t="s">
        <v>3</v>
      </c>
      <c r="BE117" t="s">
        <v>3</v>
      </c>
      <c r="BF117" t="s">
        <v>3</v>
      </c>
      <c r="BG117" t="s">
        <v>3</v>
      </c>
      <c r="BH117">
        <v>3</v>
      </c>
      <c r="BI117">
        <v>1</v>
      </c>
      <c r="BJ117" t="s">
        <v>3</v>
      </c>
      <c r="BM117">
        <v>1100</v>
      </c>
      <c r="BN117">
        <v>0</v>
      </c>
      <c r="BO117" t="s">
        <v>3</v>
      </c>
      <c r="BP117">
        <v>0</v>
      </c>
      <c r="BQ117">
        <v>8</v>
      </c>
      <c r="BR117">
        <v>0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 t="s">
        <v>3</v>
      </c>
      <c r="BZ117">
        <v>0</v>
      </c>
      <c r="CA117">
        <v>0</v>
      </c>
      <c r="CB117" t="s">
        <v>3</v>
      </c>
      <c r="CE117">
        <v>0</v>
      </c>
      <c r="CF117">
        <v>0</v>
      </c>
      <c r="CG117">
        <v>0</v>
      </c>
      <c r="CM117">
        <v>0</v>
      </c>
      <c r="CN117" t="s">
        <v>3</v>
      </c>
      <c r="CO117">
        <v>0</v>
      </c>
      <c r="CP117">
        <f t="shared" si="125"/>
        <v>30600</v>
      </c>
      <c r="CQ117">
        <f t="shared" si="126"/>
        <v>360</v>
      </c>
      <c r="CR117">
        <f t="shared" si="127"/>
        <v>0</v>
      </c>
      <c r="CS117">
        <f t="shared" si="128"/>
        <v>0</v>
      </c>
      <c r="CT117">
        <f t="shared" si="129"/>
        <v>0</v>
      </c>
      <c r="CU117">
        <f t="shared" si="130"/>
        <v>0</v>
      </c>
      <c r="CV117">
        <f t="shared" si="131"/>
        <v>0</v>
      </c>
      <c r="CW117">
        <f t="shared" si="132"/>
        <v>0</v>
      </c>
      <c r="CX117">
        <f t="shared" si="133"/>
        <v>0</v>
      </c>
      <c r="CY117">
        <f t="shared" si="134"/>
        <v>0</v>
      </c>
      <c r="CZ117">
        <f t="shared" si="135"/>
        <v>0</v>
      </c>
      <c r="DC117" t="s">
        <v>3</v>
      </c>
      <c r="DD117" t="s">
        <v>3</v>
      </c>
      <c r="DE117" t="s">
        <v>3</v>
      </c>
      <c r="DF117" t="s">
        <v>3</v>
      </c>
      <c r="DG117" t="s">
        <v>3</v>
      </c>
      <c r="DH117" t="s">
        <v>3</v>
      </c>
      <c r="DI117" t="s">
        <v>3</v>
      </c>
      <c r="DJ117" t="s">
        <v>3</v>
      </c>
      <c r="DK117" t="s">
        <v>3</v>
      </c>
      <c r="DL117" t="s">
        <v>3</v>
      </c>
      <c r="DM117" t="s">
        <v>3</v>
      </c>
      <c r="DN117">
        <v>0</v>
      </c>
      <c r="DO117">
        <v>0</v>
      </c>
      <c r="DP117">
        <v>1</v>
      </c>
      <c r="DQ117">
        <v>1</v>
      </c>
      <c r="DU117">
        <v>1003</v>
      </c>
      <c r="DV117" t="s">
        <v>80</v>
      </c>
      <c r="DW117" t="s">
        <v>80</v>
      </c>
      <c r="DX117">
        <v>1</v>
      </c>
      <c r="DZ117" t="s">
        <v>3</v>
      </c>
      <c r="EA117" t="s">
        <v>3</v>
      </c>
      <c r="EB117" t="s">
        <v>3</v>
      </c>
      <c r="EC117" t="s">
        <v>3</v>
      </c>
      <c r="EE117">
        <v>68514636</v>
      </c>
      <c r="EF117">
        <v>8</v>
      </c>
      <c r="EG117" t="s">
        <v>43</v>
      </c>
      <c r="EH117">
        <v>0</v>
      </c>
      <c r="EI117" t="s">
        <v>3</v>
      </c>
      <c r="EJ117">
        <v>1</v>
      </c>
      <c r="EK117">
        <v>1100</v>
      </c>
      <c r="EL117" t="s">
        <v>44</v>
      </c>
      <c r="EM117" t="s">
        <v>45</v>
      </c>
      <c r="EO117" t="s">
        <v>3</v>
      </c>
      <c r="EQ117">
        <v>0</v>
      </c>
      <c r="ER117">
        <v>360</v>
      </c>
      <c r="ES117">
        <v>360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5</v>
      </c>
      <c r="FC117">
        <v>0</v>
      </c>
      <c r="FD117">
        <v>18</v>
      </c>
      <c r="FF117">
        <v>360</v>
      </c>
      <c r="FQ117">
        <v>0</v>
      </c>
      <c r="FR117">
        <f t="shared" si="136"/>
        <v>0</v>
      </c>
      <c r="FS117">
        <v>0</v>
      </c>
      <c r="FX117">
        <v>0</v>
      </c>
      <c r="FY117">
        <v>0</v>
      </c>
      <c r="GA117" t="s">
        <v>3</v>
      </c>
      <c r="GD117">
        <v>1</v>
      </c>
      <c r="GF117">
        <v>1824547315</v>
      </c>
      <c r="GG117">
        <v>2</v>
      </c>
      <c r="GH117">
        <v>3</v>
      </c>
      <c r="GI117">
        <v>-2</v>
      </c>
      <c r="GJ117">
        <v>0</v>
      </c>
      <c r="GK117">
        <v>0</v>
      </c>
      <c r="GL117">
        <f t="shared" si="137"/>
        <v>0</v>
      </c>
      <c r="GM117">
        <f t="shared" si="138"/>
        <v>30600</v>
      </c>
      <c r="GN117">
        <f t="shared" si="139"/>
        <v>30600</v>
      </c>
      <c r="GO117">
        <f t="shared" si="140"/>
        <v>0</v>
      </c>
      <c r="GP117">
        <f t="shared" si="141"/>
        <v>0</v>
      </c>
      <c r="GR117">
        <v>1</v>
      </c>
      <c r="GS117">
        <v>1</v>
      </c>
      <c r="GT117">
        <v>0</v>
      </c>
      <c r="GU117" t="s">
        <v>3</v>
      </c>
      <c r="GV117">
        <f t="shared" si="142"/>
        <v>0</v>
      </c>
      <c r="GW117">
        <v>1</v>
      </c>
      <c r="GX117">
        <f t="shared" si="143"/>
        <v>0</v>
      </c>
      <c r="HA117">
        <v>0</v>
      </c>
      <c r="HB117">
        <v>0</v>
      </c>
      <c r="HC117">
        <f t="shared" si="144"/>
        <v>0</v>
      </c>
      <c r="HE117" t="s">
        <v>3</v>
      </c>
      <c r="HF117" t="s">
        <v>3</v>
      </c>
      <c r="HM117" t="s">
        <v>3</v>
      </c>
      <c r="HN117" t="s">
        <v>3</v>
      </c>
      <c r="HO117" t="s">
        <v>3</v>
      </c>
      <c r="HP117" t="s">
        <v>3</v>
      </c>
      <c r="HQ117" t="s">
        <v>3</v>
      </c>
      <c r="IK117">
        <v>0</v>
      </c>
    </row>
    <row r="118" spans="1:245" x14ac:dyDescent="0.2">
      <c r="A118">
        <v>17</v>
      </c>
      <c r="B118">
        <v>1</v>
      </c>
      <c r="E118" t="s">
        <v>232</v>
      </c>
      <c r="F118" t="s">
        <v>3</v>
      </c>
      <c r="G118" t="s">
        <v>107</v>
      </c>
      <c r="H118" t="s">
        <v>42</v>
      </c>
      <c r="I118">
        <v>80</v>
      </c>
      <c r="J118">
        <v>0</v>
      </c>
      <c r="K118">
        <v>80</v>
      </c>
      <c r="O118">
        <f t="shared" si="108"/>
        <v>1104</v>
      </c>
      <c r="P118">
        <f t="shared" si="109"/>
        <v>1104</v>
      </c>
      <c r="Q118">
        <f t="shared" si="110"/>
        <v>0</v>
      </c>
      <c r="R118">
        <f t="shared" si="111"/>
        <v>0</v>
      </c>
      <c r="S118">
        <f t="shared" si="112"/>
        <v>0</v>
      </c>
      <c r="T118">
        <f t="shared" si="113"/>
        <v>0</v>
      </c>
      <c r="U118">
        <f t="shared" si="114"/>
        <v>0</v>
      </c>
      <c r="V118">
        <f t="shared" si="115"/>
        <v>0</v>
      </c>
      <c r="W118">
        <f t="shared" si="116"/>
        <v>0</v>
      </c>
      <c r="X118">
        <f t="shared" si="117"/>
        <v>0</v>
      </c>
      <c r="Y118">
        <f t="shared" si="118"/>
        <v>0</v>
      </c>
      <c r="AA118">
        <v>78076343</v>
      </c>
      <c r="AB118">
        <f t="shared" si="119"/>
        <v>13.8</v>
      </c>
      <c r="AC118">
        <f>ROUND((ES118),2)</f>
        <v>13.8</v>
      </c>
      <c r="AD118">
        <f t="shared" si="120"/>
        <v>0</v>
      </c>
      <c r="AE118">
        <f t="shared" si="121"/>
        <v>0</v>
      </c>
      <c r="AF118">
        <f t="shared" si="146"/>
        <v>0</v>
      </c>
      <c r="AG118">
        <f t="shared" si="122"/>
        <v>0</v>
      </c>
      <c r="AH118">
        <f t="shared" si="147"/>
        <v>0</v>
      </c>
      <c r="AI118">
        <f t="shared" si="123"/>
        <v>0</v>
      </c>
      <c r="AJ118">
        <f t="shared" si="124"/>
        <v>0</v>
      </c>
      <c r="AK118">
        <v>13.8</v>
      </c>
      <c r="AL118">
        <v>13.8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1</v>
      </c>
      <c r="AW118">
        <v>1</v>
      </c>
      <c r="AZ118">
        <v>1</v>
      </c>
      <c r="BA118">
        <v>1</v>
      </c>
      <c r="BB118">
        <v>1</v>
      </c>
      <c r="BC118">
        <v>1</v>
      </c>
      <c r="BD118" t="s">
        <v>3</v>
      </c>
      <c r="BE118" t="s">
        <v>3</v>
      </c>
      <c r="BF118" t="s">
        <v>3</v>
      </c>
      <c r="BG118" t="s">
        <v>3</v>
      </c>
      <c r="BH118">
        <v>3</v>
      </c>
      <c r="BI118">
        <v>1</v>
      </c>
      <c r="BJ118" t="s">
        <v>3</v>
      </c>
      <c r="BM118">
        <v>1100</v>
      </c>
      <c r="BN118">
        <v>0</v>
      </c>
      <c r="BO118" t="s">
        <v>3</v>
      </c>
      <c r="BP118">
        <v>0</v>
      </c>
      <c r="BQ118">
        <v>8</v>
      </c>
      <c r="BR118">
        <v>0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 t="s">
        <v>3</v>
      </c>
      <c r="BZ118">
        <v>0</v>
      </c>
      <c r="CA118">
        <v>0</v>
      </c>
      <c r="CB118" t="s">
        <v>3</v>
      </c>
      <c r="CE118">
        <v>0</v>
      </c>
      <c r="CF118">
        <v>0</v>
      </c>
      <c r="CG118">
        <v>0</v>
      </c>
      <c r="CM118">
        <v>0</v>
      </c>
      <c r="CN118" t="s">
        <v>3</v>
      </c>
      <c r="CO118">
        <v>0</v>
      </c>
      <c r="CP118">
        <f t="shared" si="125"/>
        <v>1104</v>
      </c>
      <c r="CQ118">
        <f t="shared" si="126"/>
        <v>13.8</v>
      </c>
      <c r="CR118">
        <f t="shared" si="127"/>
        <v>0</v>
      </c>
      <c r="CS118">
        <f t="shared" si="128"/>
        <v>0</v>
      </c>
      <c r="CT118">
        <f t="shared" si="129"/>
        <v>0</v>
      </c>
      <c r="CU118">
        <f t="shared" si="130"/>
        <v>0</v>
      </c>
      <c r="CV118">
        <f t="shared" si="131"/>
        <v>0</v>
      </c>
      <c r="CW118">
        <f t="shared" si="132"/>
        <v>0</v>
      </c>
      <c r="CX118">
        <f t="shared" si="133"/>
        <v>0</v>
      </c>
      <c r="CY118">
        <f t="shared" si="134"/>
        <v>0</v>
      </c>
      <c r="CZ118">
        <f t="shared" si="135"/>
        <v>0</v>
      </c>
      <c r="DC118" t="s">
        <v>3</v>
      </c>
      <c r="DD118" t="s">
        <v>3</v>
      </c>
      <c r="DE118" t="s">
        <v>3</v>
      </c>
      <c r="DF118" t="s">
        <v>3</v>
      </c>
      <c r="DG118" t="s">
        <v>3</v>
      </c>
      <c r="DH118" t="s">
        <v>3</v>
      </c>
      <c r="DI118" t="s">
        <v>3</v>
      </c>
      <c r="DJ118" t="s">
        <v>3</v>
      </c>
      <c r="DK118" t="s">
        <v>3</v>
      </c>
      <c r="DL118" t="s">
        <v>3</v>
      </c>
      <c r="DM118" t="s">
        <v>3</v>
      </c>
      <c r="DN118">
        <v>0</v>
      </c>
      <c r="DO118">
        <v>0</v>
      </c>
      <c r="DP118">
        <v>1</v>
      </c>
      <c r="DQ118">
        <v>1</v>
      </c>
      <c r="DU118">
        <v>1013</v>
      </c>
      <c r="DV118" t="s">
        <v>42</v>
      </c>
      <c r="DW118" t="s">
        <v>42</v>
      </c>
      <c r="DX118">
        <v>1</v>
      </c>
      <c r="DZ118" t="s">
        <v>3</v>
      </c>
      <c r="EA118" t="s">
        <v>3</v>
      </c>
      <c r="EB118" t="s">
        <v>3</v>
      </c>
      <c r="EC118" t="s">
        <v>3</v>
      </c>
      <c r="EE118">
        <v>68514636</v>
      </c>
      <c r="EF118">
        <v>8</v>
      </c>
      <c r="EG118" t="s">
        <v>43</v>
      </c>
      <c r="EH118">
        <v>0</v>
      </c>
      <c r="EI118" t="s">
        <v>3</v>
      </c>
      <c r="EJ118">
        <v>1</v>
      </c>
      <c r="EK118">
        <v>1100</v>
      </c>
      <c r="EL118" t="s">
        <v>44</v>
      </c>
      <c r="EM118" t="s">
        <v>45</v>
      </c>
      <c r="EO118" t="s">
        <v>3</v>
      </c>
      <c r="EQ118">
        <v>0</v>
      </c>
      <c r="ER118">
        <v>13.8</v>
      </c>
      <c r="ES118">
        <v>13.8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5</v>
      </c>
      <c r="FC118">
        <v>0</v>
      </c>
      <c r="FD118">
        <v>18</v>
      </c>
      <c r="FF118">
        <v>13.8</v>
      </c>
      <c r="FQ118">
        <v>0</v>
      </c>
      <c r="FR118">
        <f t="shared" si="136"/>
        <v>0</v>
      </c>
      <c r="FS118">
        <v>0</v>
      </c>
      <c r="FX118">
        <v>0</v>
      </c>
      <c r="FY118">
        <v>0</v>
      </c>
      <c r="GA118" t="s">
        <v>3</v>
      </c>
      <c r="GD118">
        <v>1</v>
      </c>
      <c r="GF118">
        <v>-1606691450</v>
      </c>
      <c r="GG118">
        <v>2</v>
      </c>
      <c r="GH118">
        <v>3</v>
      </c>
      <c r="GI118">
        <v>-2</v>
      </c>
      <c r="GJ118">
        <v>0</v>
      </c>
      <c r="GK118">
        <v>0</v>
      </c>
      <c r="GL118">
        <f t="shared" si="137"/>
        <v>0</v>
      </c>
      <c r="GM118">
        <f t="shared" si="138"/>
        <v>1104</v>
      </c>
      <c r="GN118">
        <f t="shared" si="139"/>
        <v>1104</v>
      </c>
      <c r="GO118">
        <f t="shared" si="140"/>
        <v>0</v>
      </c>
      <c r="GP118">
        <f t="shared" si="141"/>
        <v>0</v>
      </c>
      <c r="GR118">
        <v>1</v>
      </c>
      <c r="GS118">
        <v>1</v>
      </c>
      <c r="GT118">
        <v>0</v>
      </c>
      <c r="GU118" t="s">
        <v>3</v>
      </c>
      <c r="GV118">
        <f t="shared" si="142"/>
        <v>0</v>
      </c>
      <c r="GW118">
        <v>1</v>
      </c>
      <c r="GX118">
        <f t="shared" si="143"/>
        <v>0</v>
      </c>
      <c r="HA118">
        <v>0</v>
      </c>
      <c r="HB118">
        <v>0</v>
      </c>
      <c r="HC118">
        <f t="shared" si="144"/>
        <v>0</v>
      </c>
      <c r="HE118" t="s">
        <v>3</v>
      </c>
      <c r="HF118" t="s">
        <v>3</v>
      </c>
      <c r="HM118" t="s">
        <v>3</v>
      </c>
      <c r="HN118" t="s">
        <v>3</v>
      </c>
      <c r="HO118" t="s">
        <v>3</v>
      </c>
      <c r="HP118" t="s">
        <v>3</v>
      </c>
      <c r="HQ118" t="s">
        <v>3</v>
      </c>
      <c r="IK118">
        <v>0</v>
      </c>
    </row>
    <row r="119" spans="1:245" x14ac:dyDescent="0.2">
      <c r="A119">
        <v>17</v>
      </c>
      <c r="B119">
        <v>1</v>
      </c>
      <c r="C119">
        <f>ROW(SmtRes!A200)</f>
        <v>200</v>
      </c>
      <c r="D119">
        <f>ROW(EtalonRes!A201)</f>
        <v>201</v>
      </c>
      <c r="E119" t="s">
        <v>233</v>
      </c>
      <c r="F119" t="s">
        <v>90</v>
      </c>
      <c r="G119" t="s">
        <v>91</v>
      </c>
      <c r="H119" t="s">
        <v>76</v>
      </c>
      <c r="I119">
        <f>ROUND(600/100,9)</f>
        <v>6</v>
      </c>
      <c r="J119">
        <v>0</v>
      </c>
      <c r="K119">
        <f>ROUND(600/100,9)</f>
        <v>6</v>
      </c>
      <c r="O119">
        <f t="shared" si="108"/>
        <v>40093.449999999997</v>
      </c>
      <c r="P119">
        <f t="shared" si="109"/>
        <v>0</v>
      </c>
      <c r="Q119">
        <f t="shared" si="110"/>
        <v>2628.24</v>
      </c>
      <c r="R119">
        <f t="shared" si="111"/>
        <v>244.01</v>
      </c>
      <c r="S119">
        <f t="shared" si="112"/>
        <v>37465.21</v>
      </c>
      <c r="T119">
        <f t="shared" si="113"/>
        <v>0</v>
      </c>
      <c r="U119">
        <f t="shared" si="114"/>
        <v>114.24</v>
      </c>
      <c r="V119">
        <f t="shared" si="115"/>
        <v>0.54</v>
      </c>
      <c r="W119">
        <f t="shared" si="116"/>
        <v>0</v>
      </c>
      <c r="X119">
        <f t="shared" si="117"/>
        <v>35823.760000000002</v>
      </c>
      <c r="Y119">
        <f t="shared" si="118"/>
        <v>24510.99</v>
      </c>
      <c r="AA119">
        <v>78076343</v>
      </c>
      <c r="AB119">
        <f t="shared" si="119"/>
        <v>213.18</v>
      </c>
      <c r="AC119">
        <f>ROUND(((ES119*0)),2)</f>
        <v>0</v>
      </c>
      <c r="AD119">
        <f t="shared" si="120"/>
        <v>45.82</v>
      </c>
      <c r="AE119">
        <f t="shared" si="121"/>
        <v>1.0900000000000001</v>
      </c>
      <c r="AF119">
        <f t="shared" si="146"/>
        <v>167.36</v>
      </c>
      <c r="AG119">
        <f t="shared" si="122"/>
        <v>0</v>
      </c>
      <c r="AH119">
        <f t="shared" si="147"/>
        <v>19.04</v>
      </c>
      <c r="AI119">
        <f t="shared" si="123"/>
        <v>0.09</v>
      </c>
      <c r="AJ119">
        <f t="shared" si="124"/>
        <v>0</v>
      </c>
      <c r="AK119">
        <v>233.91</v>
      </c>
      <c r="AL119">
        <v>20.73</v>
      </c>
      <c r="AM119">
        <v>45.82</v>
      </c>
      <c r="AN119">
        <v>1.0900000000000001</v>
      </c>
      <c r="AO119">
        <v>167.36</v>
      </c>
      <c r="AP119">
        <v>0</v>
      </c>
      <c r="AQ119">
        <v>19.04</v>
      </c>
      <c r="AR119">
        <v>0.09</v>
      </c>
      <c r="AS119">
        <v>0</v>
      </c>
      <c r="AT119">
        <v>95</v>
      </c>
      <c r="AU119">
        <v>65</v>
      </c>
      <c r="AV119">
        <v>1</v>
      </c>
      <c r="AW119">
        <v>1</v>
      </c>
      <c r="AZ119">
        <v>1</v>
      </c>
      <c r="BA119">
        <v>37.31</v>
      </c>
      <c r="BB119">
        <v>9.56</v>
      </c>
      <c r="BC119">
        <v>13.82</v>
      </c>
      <c r="BD119" t="s">
        <v>3</v>
      </c>
      <c r="BE119" t="s">
        <v>3</v>
      </c>
      <c r="BF119" t="s">
        <v>3</v>
      </c>
      <c r="BG119" t="s">
        <v>3</v>
      </c>
      <c r="BH119">
        <v>0</v>
      </c>
      <c r="BI119">
        <v>2</v>
      </c>
      <c r="BJ119" t="s">
        <v>92</v>
      </c>
      <c r="BM119">
        <v>108001</v>
      </c>
      <c r="BN119">
        <v>0</v>
      </c>
      <c r="BO119" t="s">
        <v>90</v>
      </c>
      <c r="BP119">
        <v>1</v>
      </c>
      <c r="BQ119">
        <v>3</v>
      </c>
      <c r="BR119">
        <v>0</v>
      </c>
      <c r="BS119">
        <v>37.31</v>
      </c>
      <c r="BT119">
        <v>1</v>
      </c>
      <c r="BU119">
        <v>1</v>
      </c>
      <c r="BV119">
        <v>1</v>
      </c>
      <c r="BW119">
        <v>1</v>
      </c>
      <c r="BX119">
        <v>1</v>
      </c>
      <c r="BY119" t="s">
        <v>3</v>
      </c>
      <c r="BZ119">
        <v>95</v>
      </c>
      <c r="CA119">
        <v>65</v>
      </c>
      <c r="CB119" t="s">
        <v>3</v>
      </c>
      <c r="CE119">
        <v>0</v>
      </c>
      <c r="CF119">
        <v>0</v>
      </c>
      <c r="CG119">
        <v>0</v>
      </c>
      <c r="CM119">
        <v>0</v>
      </c>
      <c r="CN119" t="s">
        <v>3</v>
      </c>
      <c r="CO119">
        <v>0</v>
      </c>
      <c r="CP119">
        <f t="shared" si="125"/>
        <v>40093.449999999997</v>
      </c>
      <c r="CQ119">
        <f t="shared" si="126"/>
        <v>0</v>
      </c>
      <c r="CR119">
        <f t="shared" si="127"/>
        <v>438.03920000000005</v>
      </c>
      <c r="CS119">
        <f t="shared" si="128"/>
        <v>40.667900000000003</v>
      </c>
      <c r="CT119">
        <f t="shared" si="129"/>
        <v>6244.2016000000012</v>
      </c>
      <c r="CU119">
        <f t="shared" si="130"/>
        <v>0</v>
      </c>
      <c r="CV119">
        <f t="shared" si="131"/>
        <v>19.04</v>
      </c>
      <c r="CW119">
        <f t="shared" si="132"/>
        <v>0.09</v>
      </c>
      <c r="CX119">
        <f t="shared" si="133"/>
        <v>0</v>
      </c>
      <c r="CY119">
        <f t="shared" si="134"/>
        <v>35823.758999999998</v>
      </c>
      <c r="CZ119">
        <f t="shared" si="135"/>
        <v>24510.993000000002</v>
      </c>
      <c r="DC119" t="s">
        <v>3</v>
      </c>
      <c r="DD119" t="s">
        <v>36</v>
      </c>
      <c r="DE119" t="s">
        <v>3</v>
      </c>
      <c r="DF119" t="s">
        <v>3</v>
      </c>
      <c r="DG119" t="s">
        <v>3</v>
      </c>
      <c r="DH119" t="s">
        <v>3</v>
      </c>
      <c r="DI119" t="s">
        <v>3</v>
      </c>
      <c r="DJ119" t="s">
        <v>3</v>
      </c>
      <c r="DK119" t="s">
        <v>3</v>
      </c>
      <c r="DL119" t="s">
        <v>3</v>
      </c>
      <c r="DM119" t="s">
        <v>3</v>
      </c>
      <c r="DN119">
        <v>0</v>
      </c>
      <c r="DO119">
        <v>0</v>
      </c>
      <c r="DP119">
        <v>1</v>
      </c>
      <c r="DQ119">
        <v>1</v>
      </c>
      <c r="DU119">
        <v>1003</v>
      </c>
      <c r="DV119" t="s">
        <v>76</v>
      </c>
      <c r="DW119" t="s">
        <v>76</v>
      </c>
      <c r="DX119">
        <v>100</v>
      </c>
      <c r="DZ119" t="s">
        <v>3</v>
      </c>
      <c r="EA119" t="s">
        <v>3</v>
      </c>
      <c r="EB119" t="s">
        <v>3</v>
      </c>
      <c r="EC119" t="s">
        <v>3</v>
      </c>
      <c r="EE119">
        <v>68514339</v>
      </c>
      <c r="EF119">
        <v>3</v>
      </c>
      <c r="EG119" t="s">
        <v>37</v>
      </c>
      <c r="EH119">
        <v>0</v>
      </c>
      <c r="EI119" t="s">
        <v>3</v>
      </c>
      <c r="EJ119">
        <v>2</v>
      </c>
      <c r="EK119">
        <v>108001</v>
      </c>
      <c r="EL119" t="s">
        <v>64</v>
      </c>
      <c r="EM119" t="s">
        <v>65</v>
      </c>
      <c r="EO119" t="s">
        <v>3</v>
      </c>
      <c r="EQ119">
        <v>0</v>
      </c>
      <c r="ER119">
        <v>233.91</v>
      </c>
      <c r="ES119">
        <v>20.73</v>
      </c>
      <c r="ET119">
        <v>45.82</v>
      </c>
      <c r="EU119">
        <v>1.0900000000000001</v>
      </c>
      <c r="EV119">
        <v>167.36</v>
      </c>
      <c r="EW119">
        <v>19.04</v>
      </c>
      <c r="EX119">
        <v>0.09</v>
      </c>
      <c r="EY119">
        <v>0</v>
      </c>
      <c r="FQ119">
        <v>0</v>
      </c>
      <c r="FR119">
        <f t="shared" si="136"/>
        <v>0</v>
      </c>
      <c r="FS119">
        <v>0</v>
      </c>
      <c r="FX119">
        <v>95</v>
      </c>
      <c r="FY119">
        <v>65</v>
      </c>
      <c r="GA119" t="s">
        <v>3</v>
      </c>
      <c r="GD119">
        <v>1</v>
      </c>
      <c r="GF119">
        <v>1444856740</v>
      </c>
      <c r="GG119">
        <v>2</v>
      </c>
      <c r="GH119">
        <v>1</v>
      </c>
      <c r="GI119">
        <v>2</v>
      </c>
      <c r="GJ119">
        <v>0</v>
      </c>
      <c r="GK119">
        <v>0</v>
      </c>
      <c r="GL119">
        <f t="shared" si="137"/>
        <v>0</v>
      </c>
      <c r="GM119">
        <f t="shared" si="138"/>
        <v>100428.2</v>
      </c>
      <c r="GN119">
        <f t="shared" si="139"/>
        <v>0</v>
      </c>
      <c r="GO119">
        <f t="shared" si="140"/>
        <v>100428.2</v>
      </c>
      <c r="GP119">
        <f t="shared" si="141"/>
        <v>0</v>
      </c>
      <c r="GR119">
        <v>0</v>
      </c>
      <c r="GS119">
        <v>3</v>
      </c>
      <c r="GT119">
        <v>0</v>
      </c>
      <c r="GU119" t="s">
        <v>3</v>
      </c>
      <c r="GV119">
        <f t="shared" si="142"/>
        <v>0</v>
      </c>
      <c r="GW119">
        <v>1</v>
      </c>
      <c r="GX119">
        <f t="shared" si="143"/>
        <v>0</v>
      </c>
      <c r="HA119">
        <v>0</v>
      </c>
      <c r="HB119">
        <v>0</v>
      </c>
      <c r="HC119">
        <f t="shared" si="144"/>
        <v>0</v>
      </c>
      <c r="HE119" t="s">
        <v>3</v>
      </c>
      <c r="HF119" t="s">
        <v>3</v>
      </c>
      <c r="HM119" t="s">
        <v>3</v>
      </c>
      <c r="HN119" t="s">
        <v>3</v>
      </c>
      <c r="HO119" t="s">
        <v>3</v>
      </c>
      <c r="HP119" t="s">
        <v>3</v>
      </c>
      <c r="HQ119" t="s">
        <v>3</v>
      </c>
      <c r="IK119">
        <v>0</v>
      </c>
    </row>
    <row r="120" spans="1:245" x14ac:dyDescent="0.2">
      <c r="A120">
        <v>17</v>
      </c>
      <c r="B120">
        <v>1</v>
      </c>
      <c r="E120" t="s">
        <v>234</v>
      </c>
      <c r="F120" t="s">
        <v>3</v>
      </c>
      <c r="G120" t="s">
        <v>235</v>
      </c>
      <c r="H120" t="s">
        <v>80</v>
      </c>
      <c r="I120">
        <v>270</v>
      </c>
      <c r="J120">
        <v>0</v>
      </c>
      <c r="K120">
        <v>270</v>
      </c>
      <c r="O120">
        <f t="shared" si="108"/>
        <v>5940</v>
      </c>
      <c r="P120">
        <f t="shared" si="109"/>
        <v>5940</v>
      </c>
      <c r="Q120">
        <f t="shared" si="110"/>
        <v>0</v>
      </c>
      <c r="R120">
        <f t="shared" si="111"/>
        <v>0</v>
      </c>
      <c r="S120">
        <f t="shared" si="112"/>
        <v>0</v>
      </c>
      <c r="T120">
        <f t="shared" si="113"/>
        <v>0</v>
      </c>
      <c r="U120">
        <f t="shared" si="114"/>
        <v>0</v>
      </c>
      <c r="V120">
        <f t="shared" si="115"/>
        <v>0</v>
      </c>
      <c r="W120">
        <f t="shared" si="116"/>
        <v>0</v>
      </c>
      <c r="X120">
        <f t="shared" si="117"/>
        <v>0</v>
      </c>
      <c r="Y120">
        <f t="shared" si="118"/>
        <v>0</v>
      </c>
      <c r="AA120">
        <v>78076343</v>
      </c>
      <c r="AB120">
        <f t="shared" si="119"/>
        <v>22</v>
      </c>
      <c r="AC120">
        <f t="shared" ref="AC120:AC127" si="149">ROUND((ES120),2)</f>
        <v>22</v>
      </c>
      <c r="AD120">
        <f t="shared" si="120"/>
        <v>0</v>
      </c>
      <c r="AE120">
        <f t="shared" si="121"/>
        <v>0</v>
      </c>
      <c r="AF120">
        <f t="shared" si="146"/>
        <v>0</v>
      </c>
      <c r="AG120">
        <f t="shared" si="122"/>
        <v>0</v>
      </c>
      <c r="AH120">
        <f t="shared" si="147"/>
        <v>0</v>
      </c>
      <c r="AI120">
        <f t="shared" si="123"/>
        <v>0</v>
      </c>
      <c r="AJ120">
        <f t="shared" si="124"/>
        <v>0</v>
      </c>
      <c r="AK120">
        <v>22</v>
      </c>
      <c r="AL120">
        <v>22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1</v>
      </c>
      <c r="AW120">
        <v>1</v>
      </c>
      <c r="AZ120">
        <v>1</v>
      </c>
      <c r="BA120">
        <v>1</v>
      </c>
      <c r="BB120">
        <v>1</v>
      </c>
      <c r="BC120">
        <v>1</v>
      </c>
      <c r="BD120" t="s">
        <v>3</v>
      </c>
      <c r="BE120" t="s">
        <v>3</v>
      </c>
      <c r="BF120" t="s">
        <v>3</v>
      </c>
      <c r="BG120" t="s">
        <v>3</v>
      </c>
      <c r="BH120">
        <v>3</v>
      </c>
      <c r="BI120">
        <v>1</v>
      </c>
      <c r="BJ120" t="s">
        <v>3</v>
      </c>
      <c r="BM120">
        <v>1100</v>
      </c>
      <c r="BN120">
        <v>0</v>
      </c>
      <c r="BO120" t="s">
        <v>3</v>
      </c>
      <c r="BP120">
        <v>0</v>
      </c>
      <c r="BQ120">
        <v>8</v>
      </c>
      <c r="BR120">
        <v>0</v>
      </c>
      <c r="BS120">
        <v>1</v>
      </c>
      <c r="BT120">
        <v>1</v>
      </c>
      <c r="BU120">
        <v>1</v>
      </c>
      <c r="BV120">
        <v>1</v>
      </c>
      <c r="BW120">
        <v>1</v>
      </c>
      <c r="BX120">
        <v>1</v>
      </c>
      <c r="BY120" t="s">
        <v>3</v>
      </c>
      <c r="BZ120">
        <v>0</v>
      </c>
      <c r="CA120">
        <v>0</v>
      </c>
      <c r="CB120" t="s">
        <v>3</v>
      </c>
      <c r="CE120">
        <v>0</v>
      </c>
      <c r="CF120">
        <v>0</v>
      </c>
      <c r="CG120">
        <v>0</v>
      </c>
      <c r="CM120">
        <v>0</v>
      </c>
      <c r="CN120" t="s">
        <v>3</v>
      </c>
      <c r="CO120">
        <v>0</v>
      </c>
      <c r="CP120">
        <f t="shared" si="125"/>
        <v>5940</v>
      </c>
      <c r="CQ120">
        <f t="shared" si="126"/>
        <v>22</v>
      </c>
      <c r="CR120">
        <f t="shared" si="127"/>
        <v>0</v>
      </c>
      <c r="CS120">
        <f t="shared" si="128"/>
        <v>0</v>
      </c>
      <c r="CT120">
        <f t="shared" si="129"/>
        <v>0</v>
      </c>
      <c r="CU120">
        <f t="shared" si="130"/>
        <v>0</v>
      </c>
      <c r="CV120">
        <f t="shared" si="131"/>
        <v>0</v>
      </c>
      <c r="CW120">
        <f t="shared" si="132"/>
        <v>0</v>
      </c>
      <c r="CX120">
        <f t="shared" si="133"/>
        <v>0</v>
      </c>
      <c r="CY120">
        <f t="shared" si="134"/>
        <v>0</v>
      </c>
      <c r="CZ120">
        <f t="shared" si="135"/>
        <v>0</v>
      </c>
      <c r="DC120" t="s">
        <v>3</v>
      </c>
      <c r="DD120" t="s">
        <v>3</v>
      </c>
      <c r="DE120" t="s">
        <v>3</v>
      </c>
      <c r="DF120" t="s">
        <v>3</v>
      </c>
      <c r="DG120" t="s">
        <v>3</v>
      </c>
      <c r="DH120" t="s">
        <v>3</v>
      </c>
      <c r="DI120" t="s">
        <v>3</v>
      </c>
      <c r="DJ120" t="s">
        <v>3</v>
      </c>
      <c r="DK120" t="s">
        <v>3</v>
      </c>
      <c r="DL120" t="s">
        <v>3</v>
      </c>
      <c r="DM120" t="s">
        <v>3</v>
      </c>
      <c r="DN120">
        <v>0</v>
      </c>
      <c r="DO120">
        <v>0</v>
      </c>
      <c r="DP120">
        <v>1</v>
      </c>
      <c r="DQ120">
        <v>1</v>
      </c>
      <c r="DU120">
        <v>1003</v>
      </c>
      <c r="DV120" t="s">
        <v>80</v>
      </c>
      <c r="DW120" t="s">
        <v>80</v>
      </c>
      <c r="DX120">
        <v>1</v>
      </c>
      <c r="DZ120" t="s">
        <v>3</v>
      </c>
      <c r="EA120" t="s">
        <v>3</v>
      </c>
      <c r="EB120" t="s">
        <v>3</v>
      </c>
      <c r="EC120" t="s">
        <v>3</v>
      </c>
      <c r="EE120">
        <v>68514636</v>
      </c>
      <c r="EF120">
        <v>8</v>
      </c>
      <c r="EG120" t="s">
        <v>43</v>
      </c>
      <c r="EH120">
        <v>0</v>
      </c>
      <c r="EI120" t="s">
        <v>3</v>
      </c>
      <c r="EJ120">
        <v>1</v>
      </c>
      <c r="EK120">
        <v>1100</v>
      </c>
      <c r="EL120" t="s">
        <v>44</v>
      </c>
      <c r="EM120" t="s">
        <v>45</v>
      </c>
      <c r="EO120" t="s">
        <v>3</v>
      </c>
      <c r="EQ120">
        <v>0</v>
      </c>
      <c r="ER120">
        <v>22</v>
      </c>
      <c r="ES120">
        <v>22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5</v>
      </c>
      <c r="FC120">
        <v>0</v>
      </c>
      <c r="FD120">
        <v>18</v>
      </c>
      <c r="FF120">
        <v>22</v>
      </c>
      <c r="FQ120">
        <v>0</v>
      </c>
      <c r="FR120">
        <f t="shared" si="136"/>
        <v>0</v>
      </c>
      <c r="FS120">
        <v>0</v>
      </c>
      <c r="FX120">
        <v>0</v>
      </c>
      <c r="FY120">
        <v>0</v>
      </c>
      <c r="GA120" t="s">
        <v>3</v>
      </c>
      <c r="GD120">
        <v>1</v>
      </c>
      <c r="GF120">
        <v>578461387</v>
      </c>
      <c r="GG120">
        <v>2</v>
      </c>
      <c r="GH120">
        <v>3</v>
      </c>
      <c r="GI120">
        <v>-2</v>
      </c>
      <c r="GJ120">
        <v>0</v>
      </c>
      <c r="GK120">
        <v>0</v>
      </c>
      <c r="GL120">
        <f t="shared" si="137"/>
        <v>0</v>
      </c>
      <c r="GM120">
        <f t="shared" si="138"/>
        <v>5940</v>
      </c>
      <c r="GN120">
        <f t="shared" si="139"/>
        <v>5940</v>
      </c>
      <c r="GO120">
        <f t="shared" si="140"/>
        <v>0</v>
      </c>
      <c r="GP120">
        <f t="shared" si="141"/>
        <v>0</v>
      </c>
      <c r="GR120">
        <v>1</v>
      </c>
      <c r="GS120">
        <v>1</v>
      </c>
      <c r="GT120">
        <v>0</v>
      </c>
      <c r="GU120" t="s">
        <v>3</v>
      </c>
      <c r="GV120">
        <f t="shared" si="142"/>
        <v>0</v>
      </c>
      <c r="GW120">
        <v>1</v>
      </c>
      <c r="GX120">
        <f t="shared" si="143"/>
        <v>0</v>
      </c>
      <c r="HA120">
        <v>0</v>
      </c>
      <c r="HB120">
        <v>0</v>
      </c>
      <c r="HC120">
        <f t="shared" si="144"/>
        <v>0</v>
      </c>
      <c r="HE120" t="s">
        <v>3</v>
      </c>
      <c r="HF120" t="s">
        <v>3</v>
      </c>
      <c r="HM120" t="s">
        <v>3</v>
      </c>
      <c r="HN120" t="s">
        <v>3</v>
      </c>
      <c r="HO120" t="s">
        <v>3</v>
      </c>
      <c r="HP120" t="s">
        <v>3</v>
      </c>
      <c r="HQ120" t="s">
        <v>3</v>
      </c>
      <c r="IK120">
        <v>0</v>
      </c>
    </row>
    <row r="121" spans="1:245" x14ac:dyDescent="0.2">
      <c r="A121">
        <v>17</v>
      </c>
      <c r="B121">
        <v>1</v>
      </c>
      <c r="E121" t="s">
        <v>236</v>
      </c>
      <c r="F121" t="s">
        <v>3</v>
      </c>
      <c r="G121" t="s">
        <v>237</v>
      </c>
      <c r="H121" t="s">
        <v>80</v>
      </c>
      <c r="I121">
        <v>300</v>
      </c>
      <c r="J121">
        <v>0</v>
      </c>
      <c r="K121">
        <v>300</v>
      </c>
      <c r="O121">
        <f t="shared" si="108"/>
        <v>7200</v>
      </c>
      <c r="P121">
        <f t="shared" si="109"/>
        <v>7200</v>
      </c>
      <c r="Q121">
        <f t="shared" si="110"/>
        <v>0</v>
      </c>
      <c r="R121">
        <f t="shared" si="111"/>
        <v>0</v>
      </c>
      <c r="S121">
        <f t="shared" si="112"/>
        <v>0</v>
      </c>
      <c r="T121">
        <f t="shared" si="113"/>
        <v>0</v>
      </c>
      <c r="U121">
        <f t="shared" si="114"/>
        <v>0</v>
      </c>
      <c r="V121">
        <f t="shared" si="115"/>
        <v>0</v>
      </c>
      <c r="W121">
        <f t="shared" si="116"/>
        <v>0</v>
      </c>
      <c r="X121">
        <f t="shared" si="117"/>
        <v>0</v>
      </c>
      <c r="Y121">
        <f t="shared" si="118"/>
        <v>0</v>
      </c>
      <c r="AA121">
        <v>78076343</v>
      </c>
      <c r="AB121">
        <f t="shared" si="119"/>
        <v>24</v>
      </c>
      <c r="AC121">
        <f t="shared" si="149"/>
        <v>24</v>
      </c>
      <c r="AD121">
        <f t="shared" si="120"/>
        <v>0</v>
      </c>
      <c r="AE121">
        <f t="shared" si="121"/>
        <v>0</v>
      </c>
      <c r="AF121">
        <f t="shared" si="146"/>
        <v>0</v>
      </c>
      <c r="AG121">
        <f t="shared" si="122"/>
        <v>0</v>
      </c>
      <c r="AH121">
        <f t="shared" si="147"/>
        <v>0</v>
      </c>
      <c r="AI121">
        <f t="shared" si="123"/>
        <v>0</v>
      </c>
      <c r="AJ121">
        <f t="shared" si="124"/>
        <v>0</v>
      </c>
      <c r="AK121">
        <v>24</v>
      </c>
      <c r="AL121">
        <v>24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1</v>
      </c>
      <c r="AW121">
        <v>1</v>
      </c>
      <c r="AZ121">
        <v>1</v>
      </c>
      <c r="BA121">
        <v>1</v>
      </c>
      <c r="BB121">
        <v>1</v>
      </c>
      <c r="BC121">
        <v>1</v>
      </c>
      <c r="BD121" t="s">
        <v>3</v>
      </c>
      <c r="BE121" t="s">
        <v>3</v>
      </c>
      <c r="BF121" t="s">
        <v>3</v>
      </c>
      <c r="BG121" t="s">
        <v>3</v>
      </c>
      <c r="BH121">
        <v>3</v>
      </c>
      <c r="BI121">
        <v>1</v>
      </c>
      <c r="BJ121" t="s">
        <v>3</v>
      </c>
      <c r="BM121">
        <v>1100</v>
      </c>
      <c r="BN121">
        <v>0</v>
      </c>
      <c r="BO121" t="s">
        <v>3</v>
      </c>
      <c r="BP121">
        <v>0</v>
      </c>
      <c r="BQ121">
        <v>8</v>
      </c>
      <c r="BR121">
        <v>0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 t="s">
        <v>3</v>
      </c>
      <c r="BZ121">
        <v>0</v>
      </c>
      <c r="CA121">
        <v>0</v>
      </c>
      <c r="CB121" t="s">
        <v>3</v>
      </c>
      <c r="CE121">
        <v>0</v>
      </c>
      <c r="CF121">
        <v>0</v>
      </c>
      <c r="CG121">
        <v>0</v>
      </c>
      <c r="CM121">
        <v>0</v>
      </c>
      <c r="CN121" t="s">
        <v>3</v>
      </c>
      <c r="CO121">
        <v>0</v>
      </c>
      <c r="CP121">
        <f t="shared" si="125"/>
        <v>7200</v>
      </c>
      <c r="CQ121">
        <f t="shared" si="126"/>
        <v>24</v>
      </c>
      <c r="CR121">
        <f t="shared" si="127"/>
        <v>0</v>
      </c>
      <c r="CS121">
        <f t="shared" si="128"/>
        <v>0</v>
      </c>
      <c r="CT121">
        <f t="shared" si="129"/>
        <v>0</v>
      </c>
      <c r="CU121">
        <f t="shared" si="130"/>
        <v>0</v>
      </c>
      <c r="CV121">
        <f t="shared" si="131"/>
        <v>0</v>
      </c>
      <c r="CW121">
        <f t="shared" si="132"/>
        <v>0</v>
      </c>
      <c r="CX121">
        <f t="shared" si="133"/>
        <v>0</v>
      </c>
      <c r="CY121">
        <f t="shared" si="134"/>
        <v>0</v>
      </c>
      <c r="CZ121">
        <f t="shared" si="135"/>
        <v>0</v>
      </c>
      <c r="DC121" t="s">
        <v>3</v>
      </c>
      <c r="DD121" t="s">
        <v>3</v>
      </c>
      <c r="DE121" t="s">
        <v>3</v>
      </c>
      <c r="DF121" t="s">
        <v>3</v>
      </c>
      <c r="DG121" t="s">
        <v>3</v>
      </c>
      <c r="DH121" t="s">
        <v>3</v>
      </c>
      <c r="DI121" t="s">
        <v>3</v>
      </c>
      <c r="DJ121" t="s">
        <v>3</v>
      </c>
      <c r="DK121" t="s">
        <v>3</v>
      </c>
      <c r="DL121" t="s">
        <v>3</v>
      </c>
      <c r="DM121" t="s">
        <v>3</v>
      </c>
      <c r="DN121">
        <v>0</v>
      </c>
      <c r="DO121">
        <v>0</v>
      </c>
      <c r="DP121">
        <v>1</v>
      </c>
      <c r="DQ121">
        <v>1</v>
      </c>
      <c r="DU121">
        <v>1003</v>
      </c>
      <c r="DV121" t="s">
        <v>80</v>
      </c>
      <c r="DW121" t="s">
        <v>80</v>
      </c>
      <c r="DX121">
        <v>1</v>
      </c>
      <c r="DZ121" t="s">
        <v>3</v>
      </c>
      <c r="EA121" t="s">
        <v>3</v>
      </c>
      <c r="EB121" t="s">
        <v>3</v>
      </c>
      <c r="EC121" t="s">
        <v>3</v>
      </c>
      <c r="EE121">
        <v>68514636</v>
      </c>
      <c r="EF121">
        <v>8</v>
      </c>
      <c r="EG121" t="s">
        <v>43</v>
      </c>
      <c r="EH121">
        <v>0</v>
      </c>
      <c r="EI121" t="s">
        <v>3</v>
      </c>
      <c r="EJ121">
        <v>1</v>
      </c>
      <c r="EK121">
        <v>1100</v>
      </c>
      <c r="EL121" t="s">
        <v>44</v>
      </c>
      <c r="EM121" t="s">
        <v>45</v>
      </c>
      <c r="EO121" t="s">
        <v>3</v>
      </c>
      <c r="EQ121">
        <v>0</v>
      </c>
      <c r="ER121">
        <v>24</v>
      </c>
      <c r="ES121">
        <v>24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5</v>
      </c>
      <c r="FC121">
        <v>0</v>
      </c>
      <c r="FD121">
        <v>18</v>
      </c>
      <c r="FF121">
        <v>24</v>
      </c>
      <c r="FQ121">
        <v>0</v>
      </c>
      <c r="FR121">
        <f t="shared" si="136"/>
        <v>0</v>
      </c>
      <c r="FS121">
        <v>0</v>
      </c>
      <c r="FX121">
        <v>0</v>
      </c>
      <c r="FY121">
        <v>0</v>
      </c>
      <c r="GA121" t="s">
        <v>3</v>
      </c>
      <c r="GD121">
        <v>1</v>
      </c>
      <c r="GF121">
        <v>-385802170</v>
      </c>
      <c r="GG121">
        <v>2</v>
      </c>
      <c r="GH121">
        <v>3</v>
      </c>
      <c r="GI121">
        <v>-2</v>
      </c>
      <c r="GJ121">
        <v>0</v>
      </c>
      <c r="GK121">
        <v>0</v>
      </c>
      <c r="GL121">
        <f t="shared" si="137"/>
        <v>0</v>
      </c>
      <c r="GM121">
        <f t="shared" si="138"/>
        <v>7200</v>
      </c>
      <c r="GN121">
        <f t="shared" si="139"/>
        <v>7200</v>
      </c>
      <c r="GO121">
        <f t="shared" si="140"/>
        <v>0</v>
      </c>
      <c r="GP121">
        <f t="shared" si="141"/>
        <v>0</v>
      </c>
      <c r="GR121">
        <v>1</v>
      </c>
      <c r="GS121">
        <v>1</v>
      </c>
      <c r="GT121">
        <v>0</v>
      </c>
      <c r="GU121" t="s">
        <v>3</v>
      </c>
      <c r="GV121">
        <f t="shared" si="142"/>
        <v>0</v>
      </c>
      <c r="GW121">
        <v>1</v>
      </c>
      <c r="GX121">
        <f t="shared" si="143"/>
        <v>0</v>
      </c>
      <c r="HA121">
        <v>0</v>
      </c>
      <c r="HB121">
        <v>0</v>
      </c>
      <c r="HC121">
        <f t="shared" si="144"/>
        <v>0</v>
      </c>
      <c r="HE121" t="s">
        <v>3</v>
      </c>
      <c r="HF121" t="s">
        <v>3</v>
      </c>
      <c r="HM121" t="s">
        <v>3</v>
      </c>
      <c r="HN121" t="s">
        <v>3</v>
      </c>
      <c r="HO121" t="s">
        <v>3</v>
      </c>
      <c r="HP121" t="s">
        <v>3</v>
      </c>
      <c r="HQ121" t="s">
        <v>3</v>
      </c>
      <c r="IK121">
        <v>0</v>
      </c>
    </row>
    <row r="122" spans="1:245" x14ac:dyDescent="0.2">
      <c r="A122">
        <v>17</v>
      </c>
      <c r="B122">
        <v>1</v>
      </c>
      <c r="C122">
        <f>ROW(SmtRes!A206)</f>
        <v>206</v>
      </c>
      <c r="D122">
        <f>ROW(EtalonRes!A207)</f>
        <v>207</v>
      </c>
      <c r="E122" t="s">
        <v>238</v>
      </c>
      <c r="F122" t="s">
        <v>239</v>
      </c>
      <c r="G122" t="s">
        <v>240</v>
      </c>
      <c r="H122" t="s">
        <v>34</v>
      </c>
      <c r="I122">
        <v>3</v>
      </c>
      <c r="J122">
        <v>0</v>
      </c>
      <c r="K122">
        <v>3</v>
      </c>
      <c r="O122">
        <f t="shared" si="108"/>
        <v>12794.84</v>
      </c>
      <c r="P122">
        <f t="shared" si="109"/>
        <v>77.209999999999994</v>
      </c>
      <c r="Q122">
        <f t="shared" si="110"/>
        <v>8856.0400000000009</v>
      </c>
      <c r="R122">
        <f t="shared" si="111"/>
        <v>1855.8</v>
      </c>
      <c r="S122">
        <f t="shared" si="112"/>
        <v>3861.59</v>
      </c>
      <c r="T122">
        <f t="shared" si="113"/>
        <v>0</v>
      </c>
      <c r="U122">
        <f t="shared" si="114"/>
        <v>11.01</v>
      </c>
      <c r="V122">
        <f t="shared" si="115"/>
        <v>4.1100000000000003</v>
      </c>
      <c r="W122">
        <f t="shared" si="116"/>
        <v>0</v>
      </c>
      <c r="X122">
        <f t="shared" si="117"/>
        <v>5431.52</v>
      </c>
      <c r="Y122">
        <f t="shared" si="118"/>
        <v>3716.3</v>
      </c>
      <c r="AA122">
        <v>78076343</v>
      </c>
      <c r="AB122">
        <f t="shared" si="119"/>
        <v>249.57</v>
      </c>
      <c r="AC122">
        <f t="shared" si="149"/>
        <v>0.69</v>
      </c>
      <c r="AD122">
        <f t="shared" si="120"/>
        <v>214.38</v>
      </c>
      <c r="AE122">
        <f t="shared" si="121"/>
        <v>16.579999999999998</v>
      </c>
      <c r="AF122">
        <f t="shared" si="146"/>
        <v>34.5</v>
      </c>
      <c r="AG122">
        <f t="shared" si="122"/>
        <v>0</v>
      </c>
      <c r="AH122">
        <f t="shared" si="147"/>
        <v>3.67</v>
      </c>
      <c r="AI122">
        <f t="shared" si="123"/>
        <v>1.37</v>
      </c>
      <c r="AJ122">
        <f t="shared" si="124"/>
        <v>0</v>
      </c>
      <c r="AK122">
        <v>249.57</v>
      </c>
      <c r="AL122">
        <v>0.69</v>
      </c>
      <c r="AM122">
        <v>214.38</v>
      </c>
      <c r="AN122">
        <v>16.579999999999998</v>
      </c>
      <c r="AO122">
        <v>34.5</v>
      </c>
      <c r="AP122">
        <v>0</v>
      </c>
      <c r="AQ122">
        <v>3.67</v>
      </c>
      <c r="AR122">
        <v>1.37</v>
      </c>
      <c r="AS122">
        <v>0</v>
      </c>
      <c r="AT122">
        <v>95</v>
      </c>
      <c r="AU122">
        <v>65</v>
      </c>
      <c r="AV122">
        <v>1</v>
      </c>
      <c r="AW122">
        <v>1</v>
      </c>
      <c r="AZ122">
        <v>1</v>
      </c>
      <c r="BA122">
        <v>37.31</v>
      </c>
      <c r="BB122">
        <v>13.77</v>
      </c>
      <c r="BC122">
        <v>37.299999999999997</v>
      </c>
      <c r="BD122" t="s">
        <v>3</v>
      </c>
      <c r="BE122" t="s">
        <v>3</v>
      </c>
      <c r="BF122" t="s">
        <v>3</v>
      </c>
      <c r="BG122" t="s">
        <v>3</v>
      </c>
      <c r="BH122">
        <v>0</v>
      </c>
      <c r="BI122">
        <v>2</v>
      </c>
      <c r="BJ122" t="s">
        <v>241</v>
      </c>
      <c r="BM122">
        <v>108001</v>
      </c>
      <c r="BN122">
        <v>0</v>
      </c>
      <c r="BO122" t="s">
        <v>239</v>
      </c>
      <c r="BP122">
        <v>1</v>
      </c>
      <c r="BQ122">
        <v>3</v>
      </c>
      <c r="BR122">
        <v>0</v>
      </c>
      <c r="BS122">
        <v>37.31</v>
      </c>
      <c r="BT122">
        <v>1</v>
      </c>
      <c r="BU122">
        <v>1</v>
      </c>
      <c r="BV122">
        <v>1</v>
      </c>
      <c r="BW122">
        <v>1</v>
      </c>
      <c r="BX122">
        <v>1</v>
      </c>
      <c r="BY122" t="s">
        <v>3</v>
      </c>
      <c r="BZ122">
        <v>95</v>
      </c>
      <c r="CA122">
        <v>65</v>
      </c>
      <c r="CB122" t="s">
        <v>3</v>
      </c>
      <c r="CE122">
        <v>0</v>
      </c>
      <c r="CF122">
        <v>0</v>
      </c>
      <c r="CG122">
        <v>0</v>
      </c>
      <c r="CM122">
        <v>0</v>
      </c>
      <c r="CN122" t="s">
        <v>3</v>
      </c>
      <c r="CO122">
        <v>0</v>
      </c>
      <c r="CP122">
        <f t="shared" si="125"/>
        <v>12794.84</v>
      </c>
      <c r="CQ122">
        <f t="shared" si="126"/>
        <v>25.736999999999995</v>
      </c>
      <c r="CR122">
        <f t="shared" si="127"/>
        <v>2952.0126</v>
      </c>
      <c r="CS122">
        <f t="shared" si="128"/>
        <v>618.59979999999996</v>
      </c>
      <c r="CT122">
        <f t="shared" si="129"/>
        <v>1287.1950000000002</v>
      </c>
      <c r="CU122">
        <f t="shared" si="130"/>
        <v>0</v>
      </c>
      <c r="CV122">
        <f t="shared" si="131"/>
        <v>3.67</v>
      </c>
      <c r="CW122">
        <f t="shared" si="132"/>
        <v>1.37</v>
      </c>
      <c r="CX122">
        <f t="shared" si="133"/>
        <v>0</v>
      </c>
      <c r="CY122">
        <f t="shared" si="134"/>
        <v>5431.5205000000005</v>
      </c>
      <c r="CZ122">
        <f t="shared" si="135"/>
        <v>3716.3035000000004</v>
      </c>
      <c r="DC122" t="s">
        <v>3</v>
      </c>
      <c r="DD122" t="s">
        <v>3</v>
      </c>
      <c r="DE122" t="s">
        <v>3</v>
      </c>
      <c r="DF122" t="s">
        <v>3</v>
      </c>
      <c r="DG122" t="s">
        <v>3</v>
      </c>
      <c r="DH122" t="s">
        <v>3</v>
      </c>
      <c r="DI122" t="s">
        <v>3</v>
      </c>
      <c r="DJ122" t="s">
        <v>3</v>
      </c>
      <c r="DK122" t="s">
        <v>3</v>
      </c>
      <c r="DL122" t="s">
        <v>3</v>
      </c>
      <c r="DM122" t="s">
        <v>3</v>
      </c>
      <c r="DN122">
        <v>0</v>
      </c>
      <c r="DO122">
        <v>0</v>
      </c>
      <c r="DP122">
        <v>1</v>
      </c>
      <c r="DQ122">
        <v>1</v>
      </c>
      <c r="DU122">
        <v>1013</v>
      </c>
      <c r="DV122" t="s">
        <v>34</v>
      </c>
      <c r="DW122" t="s">
        <v>34</v>
      </c>
      <c r="DX122">
        <v>1</v>
      </c>
      <c r="DZ122" t="s">
        <v>3</v>
      </c>
      <c r="EA122" t="s">
        <v>3</v>
      </c>
      <c r="EB122" t="s">
        <v>3</v>
      </c>
      <c r="EC122" t="s">
        <v>3</v>
      </c>
      <c r="EE122">
        <v>68514339</v>
      </c>
      <c r="EF122">
        <v>3</v>
      </c>
      <c r="EG122" t="s">
        <v>37</v>
      </c>
      <c r="EH122">
        <v>0</v>
      </c>
      <c r="EI122" t="s">
        <v>3</v>
      </c>
      <c r="EJ122">
        <v>2</v>
      </c>
      <c r="EK122">
        <v>108001</v>
      </c>
      <c r="EL122" t="s">
        <v>64</v>
      </c>
      <c r="EM122" t="s">
        <v>65</v>
      </c>
      <c r="EO122" t="s">
        <v>3</v>
      </c>
      <c r="EQ122">
        <v>0</v>
      </c>
      <c r="ER122">
        <v>249.57</v>
      </c>
      <c r="ES122">
        <v>0.69</v>
      </c>
      <c r="ET122">
        <v>214.38</v>
      </c>
      <c r="EU122">
        <v>16.579999999999998</v>
      </c>
      <c r="EV122">
        <v>34.5</v>
      </c>
      <c r="EW122">
        <v>3.67</v>
      </c>
      <c r="EX122">
        <v>1.37</v>
      </c>
      <c r="EY122">
        <v>0</v>
      </c>
      <c r="FQ122">
        <v>0</v>
      </c>
      <c r="FR122">
        <f t="shared" si="136"/>
        <v>0</v>
      </c>
      <c r="FS122">
        <v>0</v>
      </c>
      <c r="FX122">
        <v>95</v>
      </c>
      <c r="FY122">
        <v>65</v>
      </c>
      <c r="GA122" t="s">
        <v>3</v>
      </c>
      <c r="GD122">
        <v>1</v>
      </c>
      <c r="GF122">
        <v>-1763549207</v>
      </c>
      <c r="GG122">
        <v>2</v>
      </c>
      <c r="GH122">
        <v>1</v>
      </c>
      <c r="GI122">
        <v>2</v>
      </c>
      <c r="GJ122">
        <v>0</v>
      </c>
      <c r="GK122">
        <v>0</v>
      </c>
      <c r="GL122">
        <f t="shared" si="137"/>
        <v>0</v>
      </c>
      <c r="GM122">
        <f t="shared" si="138"/>
        <v>21942.66</v>
      </c>
      <c r="GN122">
        <f t="shared" si="139"/>
        <v>0</v>
      </c>
      <c r="GO122">
        <f t="shared" si="140"/>
        <v>21942.66</v>
      </c>
      <c r="GP122">
        <f t="shared" si="141"/>
        <v>0</v>
      </c>
      <c r="GR122">
        <v>0</v>
      </c>
      <c r="GS122">
        <v>3</v>
      </c>
      <c r="GT122">
        <v>0</v>
      </c>
      <c r="GU122" t="s">
        <v>3</v>
      </c>
      <c r="GV122">
        <f t="shared" si="142"/>
        <v>0</v>
      </c>
      <c r="GW122">
        <v>1</v>
      </c>
      <c r="GX122">
        <f t="shared" si="143"/>
        <v>0</v>
      </c>
      <c r="HA122">
        <v>0</v>
      </c>
      <c r="HB122">
        <v>0</v>
      </c>
      <c r="HC122">
        <f t="shared" si="144"/>
        <v>0</v>
      </c>
      <c r="HE122" t="s">
        <v>3</v>
      </c>
      <c r="HF122" t="s">
        <v>3</v>
      </c>
      <c r="HM122" t="s">
        <v>3</v>
      </c>
      <c r="HN122" t="s">
        <v>3</v>
      </c>
      <c r="HO122" t="s">
        <v>3</v>
      </c>
      <c r="HP122" t="s">
        <v>3</v>
      </c>
      <c r="HQ122" t="s">
        <v>3</v>
      </c>
      <c r="IK122">
        <v>0</v>
      </c>
    </row>
    <row r="123" spans="1:245" x14ac:dyDescent="0.2">
      <c r="A123">
        <v>17</v>
      </c>
      <c r="B123">
        <v>1</v>
      </c>
      <c r="E123" t="s">
        <v>242</v>
      </c>
      <c r="F123" t="s">
        <v>185</v>
      </c>
      <c r="G123" t="s">
        <v>186</v>
      </c>
      <c r="H123" t="s">
        <v>187</v>
      </c>
      <c r="I123">
        <v>5</v>
      </c>
      <c r="J123">
        <v>0</v>
      </c>
      <c r="K123">
        <v>5</v>
      </c>
      <c r="O123">
        <f t="shared" si="108"/>
        <v>6029.35</v>
      </c>
      <c r="P123">
        <f t="shared" si="109"/>
        <v>0</v>
      </c>
      <c r="Q123">
        <f t="shared" si="110"/>
        <v>6029.35</v>
      </c>
      <c r="R123">
        <f t="shared" si="111"/>
        <v>1678.95</v>
      </c>
      <c r="S123">
        <f t="shared" si="112"/>
        <v>0</v>
      </c>
      <c r="T123">
        <f t="shared" si="113"/>
        <v>0</v>
      </c>
      <c r="U123">
        <f t="shared" si="114"/>
        <v>0</v>
      </c>
      <c r="V123">
        <f t="shared" si="115"/>
        <v>5</v>
      </c>
      <c r="W123">
        <f t="shared" si="116"/>
        <v>0</v>
      </c>
      <c r="X123">
        <f t="shared" si="117"/>
        <v>0</v>
      </c>
      <c r="Y123">
        <f t="shared" si="118"/>
        <v>0</v>
      </c>
      <c r="AA123">
        <v>78076343</v>
      </c>
      <c r="AB123">
        <f t="shared" si="119"/>
        <v>119.63</v>
      </c>
      <c r="AC123">
        <f t="shared" si="149"/>
        <v>0</v>
      </c>
      <c r="AD123">
        <f t="shared" si="120"/>
        <v>119.63</v>
      </c>
      <c r="AE123">
        <f t="shared" si="121"/>
        <v>9</v>
      </c>
      <c r="AF123">
        <f t="shared" si="146"/>
        <v>0</v>
      </c>
      <c r="AG123">
        <f t="shared" si="122"/>
        <v>0</v>
      </c>
      <c r="AH123">
        <f t="shared" si="147"/>
        <v>0</v>
      </c>
      <c r="AI123">
        <f t="shared" si="123"/>
        <v>1</v>
      </c>
      <c r="AJ123">
        <f t="shared" si="124"/>
        <v>0</v>
      </c>
      <c r="AK123">
        <v>119.63</v>
      </c>
      <c r="AL123">
        <v>0</v>
      </c>
      <c r="AM123">
        <v>119.63</v>
      </c>
      <c r="AN123">
        <v>9</v>
      </c>
      <c r="AO123">
        <v>0</v>
      </c>
      <c r="AP123">
        <v>0</v>
      </c>
      <c r="AQ123">
        <v>0</v>
      </c>
      <c r="AR123">
        <v>1</v>
      </c>
      <c r="AS123">
        <v>0</v>
      </c>
      <c r="AT123">
        <v>0</v>
      </c>
      <c r="AU123">
        <v>0</v>
      </c>
      <c r="AV123">
        <v>1</v>
      </c>
      <c r="AW123">
        <v>1</v>
      </c>
      <c r="AZ123">
        <v>1</v>
      </c>
      <c r="BA123">
        <v>1</v>
      </c>
      <c r="BB123">
        <v>10.08</v>
      </c>
      <c r="BC123">
        <v>1</v>
      </c>
      <c r="BD123" t="s">
        <v>3</v>
      </c>
      <c r="BE123" t="s">
        <v>3</v>
      </c>
      <c r="BF123" t="s">
        <v>3</v>
      </c>
      <c r="BG123" t="s">
        <v>3</v>
      </c>
      <c r="BH123">
        <v>2</v>
      </c>
      <c r="BI123">
        <v>1</v>
      </c>
      <c r="BJ123" t="s">
        <v>188</v>
      </c>
      <c r="BM123">
        <v>400001</v>
      </c>
      <c r="BN123">
        <v>0</v>
      </c>
      <c r="BO123" t="s">
        <v>185</v>
      </c>
      <c r="BP123">
        <v>1</v>
      </c>
      <c r="BQ123">
        <v>7</v>
      </c>
      <c r="BR123">
        <v>0</v>
      </c>
      <c r="BS123">
        <v>37.31</v>
      </c>
      <c r="BT123">
        <v>1</v>
      </c>
      <c r="BU123">
        <v>1</v>
      </c>
      <c r="BV123">
        <v>1</v>
      </c>
      <c r="BW123">
        <v>1</v>
      </c>
      <c r="BX123">
        <v>1</v>
      </c>
      <c r="BY123" t="s">
        <v>3</v>
      </c>
      <c r="BZ123">
        <v>0</v>
      </c>
      <c r="CA123">
        <v>0</v>
      </c>
      <c r="CB123" t="s">
        <v>3</v>
      </c>
      <c r="CE123">
        <v>0</v>
      </c>
      <c r="CF123">
        <v>0</v>
      </c>
      <c r="CG123">
        <v>0</v>
      </c>
      <c r="CM123">
        <v>0</v>
      </c>
      <c r="CN123" t="s">
        <v>3</v>
      </c>
      <c r="CO123">
        <v>0</v>
      </c>
      <c r="CP123">
        <f t="shared" si="125"/>
        <v>6029.35</v>
      </c>
      <c r="CQ123">
        <f t="shared" si="126"/>
        <v>0</v>
      </c>
      <c r="CR123">
        <f t="shared" si="127"/>
        <v>1205.8704</v>
      </c>
      <c r="CS123">
        <f t="shared" si="128"/>
        <v>335.79</v>
      </c>
      <c r="CT123">
        <f t="shared" si="129"/>
        <v>0</v>
      </c>
      <c r="CU123">
        <f t="shared" si="130"/>
        <v>0</v>
      </c>
      <c r="CV123">
        <f t="shared" si="131"/>
        <v>0</v>
      </c>
      <c r="CW123">
        <f t="shared" si="132"/>
        <v>1</v>
      </c>
      <c r="CX123">
        <f t="shared" si="133"/>
        <v>0</v>
      </c>
      <c r="CY123">
        <f t="shared" si="134"/>
        <v>0</v>
      </c>
      <c r="CZ123">
        <f t="shared" si="135"/>
        <v>0</v>
      </c>
      <c r="DC123" t="s">
        <v>3</v>
      </c>
      <c r="DD123" t="s">
        <v>3</v>
      </c>
      <c r="DE123" t="s">
        <v>3</v>
      </c>
      <c r="DF123" t="s">
        <v>3</v>
      </c>
      <c r="DG123" t="s">
        <v>3</v>
      </c>
      <c r="DH123" t="s">
        <v>3</v>
      </c>
      <c r="DI123" t="s">
        <v>3</v>
      </c>
      <c r="DJ123" t="s">
        <v>3</v>
      </c>
      <c r="DK123" t="s">
        <v>3</v>
      </c>
      <c r="DL123" t="s">
        <v>3</v>
      </c>
      <c r="DM123" t="s">
        <v>3</v>
      </c>
      <c r="DN123">
        <v>0</v>
      </c>
      <c r="DO123">
        <v>0</v>
      </c>
      <c r="DP123">
        <v>1</v>
      </c>
      <c r="DQ123">
        <v>1</v>
      </c>
      <c r="DU123">
        <v>1011</v>
      </c>
      <c r="DV123" t="s">
        <v>187</v>
      </c>
      <c r="DW123" t="s">
        <v>187</v>
      </c>
      <c r="DX123">
        <v>1</v>
      </c>
      <c r="DZ123" t="s">
        <v>3</v>
      </c>
      <c r="EA123" t="s">
        <v>3</v>
      </c>
      <c r="EB123" t="s">
        <v>3</v>
      </c>
      <c r="EC123" t="s">
        <v>3</v>
      </c>
      <c r="EE123">
        <v>68514388</v>
      </c>
      <c r="EF123">
        <v>7</v>
      </c>
      <c r="EG123" t="s">
        <v>189</v>
      </c>
      <c r="EH123">
        <v>0</v>
      </c>
      <c r="EI123" t="s">
        <v>3</v>
      </c>
      <c r="EJ123">
        <v>1</v>
      </c>
      <c r="EK123">
        <v>400001</v>
      </c>
      <c r="EL123" t="s">
        <v>190</v>
      </c>
      <c r="EM123" t="s">
        <v>191</v>
      </c>
      <c r="EO123" t="s">
        <v>3</v>
      </c>
      <c r="EQ123">
        <v>0</v>
      </c>
      <c r="ER123">
        <v>119.63</v>
      </c>
      <c r="ES123">
        <v>0</v>
      </c>
      <c r="ET123">
        <v>119.63</v>
      </c>
      <c r="EU123">
        <v>9</v>
      </c>
      <c r="EV123">
        <v>0</v>
      </c>
      <c r="EW123">
        <v>0</v>
      </c>
      <c r="EX123">
        <v>1</v>
      </c>
      <c r="EY123">
        <v>0</v>
      </c>
      <c r="FQ123">
        <v>0</v>
      </c>
      <c r="FR123">
        <f t="shared" si="136"/>
        <v>0</v>
      </c>
      <c r="FS123">
        <v>0</v>
      </c>
      <c r="FX123">
        <v>0</v>
      </c>
      <c r="FY123">
        <v>0</v>
      </c>
      <c r="GA123" t="s">
        <v>3</v>
      </c>
      <c r="GD123">
        <v>1</v>
      </c>
      <c r="GF123">
        <v>-897244384</v>
      </c>
      <c r="GG123">
        <v>2</v>
      </c>
      <c r="GH123">
        <v>1</v>
      </c>
      <c r="GI123">
        <v>2</v>
      </c>
      <c r="GJ123">
        <v>0</v>
      </c>
      <c r="GK123">
        <v>0</v>
      </c>
      <c r="GL123">
        <f t="shared" si="137"/>
        <v>0</v>
      </c>
      <c r="GM123">
        <f t="shared" si="138"/>
        <v>6029.35</v>
      </c>
      <c r="GN123">
        <f t="shared" si="139"/>
        <v>6029.35</v>
      </c>
      <c r="GO123">
        <f t="shared" si="140"/>
        <v>0</v>
      </c>
      <c r="GP123">
        <f t="shared" si="141"/>
        <v>0</v>
      </c>
      <c r="GR123">
        <v>0</v>
      </c>
      <c r="GS123">
        <v>3</v>
      </c>
      <c r="GT123">
        <v>0</v>
      </c>
      <c r="GU123" t="s">
        <v>3</v>
      </c>
      <c r="GV123">
        <f t="shared" si="142"/>
        <v>0</v>
      </c>
      <c r="GW123">
        <v>1</v>
      </c>
      <c r="GX123">
        <f t="shared" si="143"/>
        <v>0</v>
      </c>
      <c r="HA123">
        <v>0</v>
      </c>
      <c r="HB123">
        <v>0</v>
      </c>
      <c r="HC123">
        <f t="shared" si="144"/>
        <v>0</v>
      </c>
      <c r="HE123" t="s">
        <v>3</v>
      </c>
      <c r="HF123" t="s">
        <v>3</v>
      </c>
      <c r="HM123" t="s">
        <v>3</v>
      </c>
      <c r="HN123" t="s">
        <v>3</v>
      </c>
      <c r="HO123" t="s">
        <v>3</v>
      </c>
      <c r="HP123" t="s">
        <v>3</v>
      </c>
      <c r="HQ123" t="s">
        <v>3</v>
      </c>
      <c r="IK123">
        <v>0</v>
      </c>
    </row>
    <row r="124" spans="1:245" x14ac:dyDescent="0.2">
      <c r="A124">
        <v>17</v>
      </c>
      <c r="B124">
        <v>1</v>
      </c>
      <c r="E124" t="s">
        <v>243</v>
      </c>
      <c r="F124" t="s">
        <v>3</v>
      </c>
      <c r="G124" t="s">
        <v>244</v>
      </c>
      <c r="H124" t="s">
        <v>80</v>
      </c>
      <c r="I124">
        <v>145</v>
      </c>
      <c r="J124">
        <v>0</v>
      </c>
      <c r="K124">
        <v>145</v>
      </c>
      <c r="O124">
        <f t="shared" si="108"/>
        <v>8337.5</v>
      </c>
      <c r="P124">
        <f t="shared" si="109"/>
        <v>8337.5</v>
      </c>
      <c r="Q124">
        <f t="shared" si="110"/>
        <v>0</v>
      </c>
      <c r="R124">
        <f t="shared" si="111"/>
        <v>0</v>
      </c>
      <c r="S124">
        <f t="shared" si="112"/>
        <v>0</v>
      </c>
      <c r="T124">
        <f t="shared" si="113"/>
        <v>0</v>
      </c>
      <c r="U124">
        <f t="shared" si="114"/>
        <v>0</v>
      </c>
      <c r="V124">
        <f t="shared" si="115"/>
        <v>0</v>
      </c>
      <c r="W124">
        <f t="shared" si="116"/>
        <v>0</v>
      </c>
      <c r="X124">
        <f t="shared" si="117"/>
        <v>0</v>
      </c>
      <c r="Y124">
        <f t="shared" si="118"/>
        <v>0</v>
      </c>
      <c r="AA124">
        <v>78076343</v>
      </c>
      <c r="AB124">
        <f t="shared" si="119"/>
        <v>57.5</v>
      </c>
      <c r="AC124">
        <f t="shared" si="149"/>
        <v>57.5</v>
      </c>
      <c r="AD124">
        <f t="shared" si="120"/>
        <v>0</v>
      </c>
      <c r="AE124">
        <f t="shared" si="121"/>
        <v>0</v>
      </c>
      <c r="AF124">
        <f t="shared" si="146"/>
        <v>0</v>
      </c>
      <c r="AG124">
        <f t="shared" si="122"/>
        <v>0</v>
      </c>
      <c r="AH124">
        <f t="shared" si="147"/>
        <v>0</v>
      </c>
      <c r="AI124">
        <f t="shared" si="123"/>
        <v>0</v>
      </c>
      <c r="AJ124">
        <f t="shared" si="124"/>
        <v>0</v>
      </c>
      <c r="AK124">
        <v>57.5</v>
      </c>
      <c r="AL124">
        <v>57.5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1</v>
      </c>
      <c r="AW124">
        <v>1</v>
      </c>
      <c r="AZ124">
        <v>1</v>
      </c>
      <c r="BA124">
        <v>1</v>
      </c>
      <c r="BB124">
        <v>1</v>
      </c>
      <c r="BC124">
        <v>1</v>
      </c>
      <c r="BD124" t="s">
        <v>3</v>
      </c>
      <c r="BE124" t="s">
        <v>3</v>
      </c>
      <c r="BF124" t="s">
        <v>3</v>
      </c>
      <c r="BG124" t="s">
        <v>3</v>
      </c>
      <c r="BH124">
        <v>3</v>
      </c>
      <c r="BI124">
        <v>1</v>
      </c>
      <c r="BJ124" t="s">
        <v>3</v>
      </c>
      <c r="BM124">
        <v>1100</v>
      </c>
      <c r="BN124">
        <v>0</v>
      </c>
      <c r="BO124" t="s">
        <v>3</v>
      </c>
      <c r="BP124">
        <v>0</v>
      </c>
      <c r="BQ124">
        <v>8</v>
      </c>
      <c r="BR124">
        <v>0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 t="s">
        <v>3</v>
      </c>
      <c r="BZ124">
        <v>0</v>
      </c>
      <c r="CA124">
        <v>0</v>
      </c>
      <c r="CB124" t="s">
        <v>3</v>
      </c>
      <c r="CE124">
        <v>0</v>
      </c>
      <c r="CF124">
        <v>0</v>
      </c>
      <c r="CG124">
        <v>0</v>
      </c>
      <c r="CM124">
        <v>0</v>
      </c>
      <c r="CN124" t="s">
        <v>3</v>
      </c>
      <c r="CO124">
        <v>0</v>
      </c>
      <c r="CP124">
        <f t="shared" si="125"/>
        <v>8337.5</v>
      </c>
      <c r="CQ124">
        <f t="shared" si="126"/>
        <v>57.5</v>
      </c>
      <c r="CR124">
        <f t="shared" si="127"/>
        <v>0</v>
      </c>
      <c r="CS124">
        <f t="shared" si="128"/>
        <v>0</v>
      </c>
      <c r="CT124">
        <f t="shared" si="129"/>
        <v>0</v>
      </c>
      <c r="CU124">
        <f t="shared" si="130"/>
        <v>0</v>
      </c>
      <c r="CV124">
        <f t="shared" si="131"/>
        <v>0</v>
      </c>
      <c r="CW124">
        <f t="shared" si="132"/>
        <v>0</v>
      </c>
      <c r="CX124">
        <f t="shared" si="133"/>
        <v>0</v>
      </c>
      <c r="CY124">
        <f t="shared" si="134"/>
        <v>0</v>
      </c>
      <c r="CZ124">
        <f t="shared" si="135"/>
        <v>0</v>
      </c>
      <c r="DC124" t="s">
        <v>3</v>
      </c>
      <c r="DD124" t="s">
        <v>3</v>
      </c>
      <c r="DE124" t="s">
        <v>3</v>
      </c>
      <c r="DF124" t="s">
        <v>3</v>
      </c>
      <c r="DG124" t="s">
        <v>3</v>
      </c>
      <c r="DH124" t="s">
        <v>3</v>
      </c>
      <c r="DI124" t="s">
        <v>3</v>
      </c>
      <c r="DJ124" t="s">
        <v>3</v>
      </c>
      <c r="DK124" t="s">
        <v>3</v>
      </c>
      <c r="DL124" t="s">
        <v>3</v>
      </c>
      <c r="DM124" t="s">
        <v>3</v>
      </c>
      <c r="DN124">
        <v>0</v>
      </c>
      <c r="DO124">
        <v>0</v>
      </c>
      <c r="DP124">
        <v>1</v>
      </c>
      <c r="DQ124">
        <v>1</v>
      </c>
      <c r="DU124">
        <v>1003</v>
      </c>
      <c r="DV124" t="s">
        <v>80</v>
      </c>
      <c r="DW124" t="s">
        <v>80</v>
      </c>
      <c r="DX124">
        <v>1</v>
      </c>
      <c r="DZ124" t="s">
        <v>3</v>
      </c>
      <c r="EA124" t="s">
        <v>3</v>
      </c>
      <c r="EB124" t="s">
        <v>3</v>
      </c>
      <c r="EC124" t="s">
        <v>3</v>
      </c>
      <c r="EE124">
        <v>68514636</v>
      </c>
      <c r="EF124">
        <v>8</v>
      </c>
      <c r="EG124" t="s">
        <v>43</v>
      </c>
      <c r="EH124">
        <v>0</v>
      </c>
      <c r="EI124" t="s">
        <v>3</v>
      </c>
      <c r="EJ124">
        <v>1</v>
      </c>
      <c r="EK124">
        <v>1100</v>
      </c>
      <c r="EL124" t="s">
        <v>44</v>
      </c>
      <c r="EM124" t="s">
        <v>45</v>
      </c>
      <c r="EO124" t="s">
        <v>3</v>
      </c>
      <c r="EQ124">
        <v>0</v>
      </c>
      <c r="ER124">
        <v>57.5</v>
      </c>
      <c r="ES124">
        <v>57.5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5</v>
      </c>
      <c r="FC124">
        <v>0</v>
      </c>
      <c r="FD124">
        <v>18</v>
      </c>
      <c r="FF124">
        <v>57.5</v>
      </c>
      <c r="FQ124">
        <v>0</v>
      </c>
      <c r="FR124">
        <f t="shared" si="136"/>
        <v>0</v>
      </c>
      <c r="FS124">
        <v>0</v>
      </c>
      <c r="FX124">
        <v>0</v>
      </c>
      <c r="FY124">
        <v>0</v>
      </c>
      <c r="GA124" t="s">
        <v>3</v>
      </c>
      <c r="GD124">
        <v>1</v>
      </c>
      <c r="GF124">
        <v>44240208</v>
      </c>
      <c r="GG124">
        <v>2</v>
      </c>
      <c r="GH124">
        <v>3</v>
      </c>
      <c r="GI124">
        <v>-2</v>
      </c>
      <c r="GJ124">
        <v>0</v>
      </c>
      <c r="GK124">
        <v>0</v>
      </c>
      <c r="GL124">
        <f t="shared" si="137"/>
        <v>0</v>
      </c>
      <c r="GM124">
        <f t="shared" si="138"/>
        <v>8337.5</v>
      </c>
      <c r="GN124">
        <f t="shared" si="139"/>
        <v>8337.5</v>
      </c>
      <c r="GO124">
        <f t="shared" si="140"/>
        <v>0</v>
      </c>
      <c r="GP124">
        <f t="shared" si="141"/>
        <v>0</v>
      </c>
      <c r="GR124">
        <v>1</v>
      </c>
      <c r="GS124">
        <v>1</v>
      </c>
      <c r="GT124">
        <v>0</v>
      </c>
      <c r="GU124" t="s">
        <v>3</v>
      </c>
      <c r="GV124">
        <f t="shared" si="142"/>
        <v>0</v>
      </c>
      <c r="GW124">
        <v>1</v>
      </c>
      <c r="GX124">
        <f t="shared" si="143"/>
        <v>0</v>
      </c>
      <c r="HA124">
        <v>0</v>
      </c>
      <c r="HB124">
        <v>0</v>
      </c>
      <c r="HC124">
        <f t="shared" si="144"/>
        <v>0</v>
      </c>
      <c r="HE124" t="s">
        <v>3</v>
      </c>
      <c r="HF124" t="s">
        <v>3</v>
      </c>
      <c r="HM124" t="s">
        <v>3</v>
      </c>
      <c r="HN124" t="s">
        <v>3</v>
      </c>
      <c r="HO124" t="s">
        <v>3</v>
      </c>
      <c r="HP124" t="s">
        <v>3</v>
      </c>
      <c r="HQ124" t="s">
        <v>3</v>
      </c>
      <c r="IK124">
        <v>0</v>
      </c>
    </row>
    <row r="125" spans="1:245" x14ac:dyDescent="0.2">
      <c r="A125">
        <v>17</v>
      </c>
      <c r="B125">
        <v>1</v>
      </c>
      <c r="E125" t="s">
        <v>245</v>
      </c>
      <c r="F125" t="s">
        <v>3</v>
      </c>
      <c r="G125" t="s">
        <v>246</v>
      </c>
      <c r="H125" t="s">
        <v>42</v>
      </c>
      <c r="I125">
        <v>6</v>
      </c>
      <c r="J125">
        <v>0</v>
      </c>
      <c r="K125">
        <v>6</v>
      </c>
      <c r="O125">
        <f t="shared" si="108"/>
        <v>4704</v>
      </c>
      <c r="P125">
        <f t="shared" si="109"/>
        <v>4704</v>
      </c>
      <c r="Q125">
        <f t="shared" si="110"/>
        <v>0</v>
      </c>
      <c r="R125">
        <f t="shared" si="111"/>
        <v>0</v>
      </c>
      <c r="S125">
        <f t="shared" si="112"/>
        <v>0</v>
      </c>
      <c r="T125">
        <f t="shared" si="113"/>
        <v>0</v>
      </c>
      <c r="U125">
        <f t="shared" si="114"/>
        <v>0</v>
      </c>
      <c r="V125">
        <f t="shared" si="115"/>
        <v>0</v>
      </c>
      <c r="W125">
        <f t="shared" si="116"/>
        <v>0</v>
      </c>
      <c r="X125">
        <f t="shared" si="117"/>
        <v>0</v>
      </c>
      <c r="Y125">
        <f t="shared" si="118"/>
        <v>0</v>
      </c>
      <c r="AA125">
        <v>78076343</v>
      </c>
      <c r="AB125">
        <f t="shared" si="119"/>
        <v>784</v>
      </c>
      <c r="AC125">
        <f t="shared" si="149"/>
        <v>784</v>
      </c>
      <c r="AD125">
        <f t="shared" si="120"/>
        <v>0</v>
      </c>
      <c r="AE125">
        <f t="shared" si="121"/>
        <v>0</v>
      </c>
      <c r="AF125">
        <f t="shared" si="146"/>
        <v>0</v>
      </c>
      <c r="AG125">
        <f t="shared" si="122"/>
        <v>0</v>
      </c>
      <c r="AH125">
        <f t="shared" si="147"/>
        <v>0</v>
      </c>
      <c r="AI125">
        <f t="shared" si="123"/>
        <v>0</v>
      </c>
      <c r="AJ125">
        <f t="shared" si="124"/>
        <v>0</v>
      </c>
      <c r="AK125">
        <v>784</v>
      </c>
      <c r="AL125">
        <v>784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</v>
      </c>
      <c r="AW125">
        <v>1</v>
      </c>
      <c r="AZ125">
        <v>1</v>
      </c>
      <c r="BA125">
        <v>1</v>
      </c>
      <c r="BB125">
        <v>1</v>
      </c>
      <c r="BC125">
        <v>1</v>
      </c>
      <c r="BD125" t="s">
        <v>3</v>
      </c>
      <c r="BE125" t="s">
        <v>3</v>
      </c>
      <c r="BF125" t="s">
        <v>3</v>
      </c>
      <c r="BG125" t="s">
        <v>3</v>
      </c>
      <c r="BH125">
        <v>3</v>
      </c>
      <c r="BI125">
        <v>1</v>
      </c>
      <c r="BJ125" t="s">
        <v>3</v>
      </c>
      <c r="BM125">
        <v>1100</v>
      </c>
      <c r="BN125">
        <v>0</v>
      </c>
      <c r="BO125" t="s">
        <v>3</v>
      </c>
      <c r="BP125">
        <v>0</v>
      </c>
      <c r="BQ125">
        <v>8</v>
      </c>
      <c r="BR125">
        <v>0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3</v>
      </c>
      <c r="BZ125">
        <v>0</v>
      </c>
      <c r="CA125">
        <v>0</v>
      </c>
      <c r="CB125" t="s">
        <v>3</v>
      </c>
      <c r="CE125">
        <v>0</v>
      </c>
      <c r="CF125">
        <v>0</v>
      </c>
      <c r="CG125">
        <v>0</v>
      </c>
      <c r="CM125">
        <v>0</v>
      </c>
      <c r="CN125" t="s">
        <v>3</v>
      </c>
      <c r="CO125">
        <v>0</v>
      </c>
      <c r="CP125">
        <f t="shared" si="125"/>
        <v>4704</v>
      </c>
      <c r="CQ125">
        <f t="shared" si="126"/>
        <v>784</v>
      </c>
      <c r="CR125">
        <f t="shared" si="127"/>
        <v>0</v>
      </c>
      <c r="CS125">
        <f t="shared" si="128"/>
        <v>0</v>
      </c>
      <c r="CT125">
        <f t="shared" si="129"/>
        <v>0</v>
      </c>
      <c r="CU125">
        <f t="shared" si="130"/>
        <v>0</v>
      </c>
      <c r="CV125">
        <f t="shared" si="131"/>
        <v>0</v>
      </c>
      <c r="CW125">
        <f t="shared" si="132"/>
        <v>0</v>
      </c>
      <c r="CX125">
        <f t="shared" si="133"/>
        <v>0</v>
      </c>
      <c r="CY125">
        <f t="shared" si="134"/>
        <v>0</v>
      </c>
      <c r="CZ125">
        <f t="shared" si="135"/>
        <v>0</v>
      </c>
      <c r="DC125" t="s">
        <v>3</v>
      </c>
      <c r="DD125" t="s">
        <v>3</v>
      </c>
      <c r="DE125" t="s">
        <v>3</v>
      </c>
      <c r="DF125" t="s">
        <v>3</v>
      </c>
      <c r="DG125" t="s">
        <v>3</v>
      </c>
      <c r="DH125" t="s">
        <v>3</v>
      </c>
      <c r="DI125" t="s">
        <v>3</v>
      </c>
      <c r="DJ125" t="s">
        <v>3</v>
      </c>
      <c r="DK125" t="s">
        <v>3</v>
      </c>
      <c r="DL125" t="s">
        <v>3</v>
      </c>
      <c r="DM125" t="s">
        <v>3</v>
      </c>
      <c r="DN125">
        <v>0</v>
      </c>
      <c r="DO125">
        <v>0</v>
      </c>
      <c r="DP125">
        <v>1</v>
      </c>
      <c r="DQ125">
        <v>1</v>
      </c>
      <c r="DU125">
        <v>1013</v>
      </c>
      <c r="DV125" t="s">
        <v>42</v>
      </c>
      <c r="DW125" t="s">
        <v>42</v>
      </c>
      <c r="DX125">
        <v>1</v>
      </c>
      <c r="DZ125" t="s">
        <v>3</v>
      </c>
      <c r="EA125" t="s">
        <v>3</v>
      </c>
      <c r="EB125" t="s">
        <v>3</v>
      </c>
      <c r="EC125" t="s">
        <v>3</v>
      </c>
      <c r="EE125">
        <v>68514636</v>
      </c>
      <c r="EF125">
        <v>8</v>
      </c>
      <c r="EG125" t="s">
        <v>43</v>
      </c>
      <c r="EH125">
        <v>0</v>
      </c>
      <c r="EI125" t="s">
        <v>3</v>
      </c>
      <c r="EJ125">
        <v>1</v>
      </c>
      <c r="EK125">
        <v>1100</v>
      </c>
      <c r="EL125" t="s">
        <v>44</v>
      </c>
      <c r="EM125" t="s">
        <v>45</v>
      </c>
      <c r="EO125" t="s">
        <v>3</v>
      </c>
      <c r="EQ125">
        <v>0</v>
      </c>
      <c r="ER125">
        <v>784</v>
      </c>
      <c r="ES125">
        <v>784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5</v>
      </c>
      <c r="FC125">
        <v>0</v>
      </c>
      <c r="FD125">
        <v>18</v>
      </c>
      <c r="FF125">
        <v>784</v>
      </c>
      <c r="FQ125">
        <v>0</v>
      </c>
      <c r="FR125">
        <f t="shared" si="136"/>
        <v>0</v>
      </c>
      <c r="FS125">
        <v>0</v>
      </c>
      <c r="FX125">
        <v>0</v>
      </c>
      <c r="FY125">
        <v>0</v>
      </c>
      <c r="GA125" t="s">
        <v>3</v>
      </c>
      <c r="GD125">
        <v>1</v>
      </c>
      <c r="GF125">
        <v>-1539410296</v>
      </c>
      <c r="GG125">
        <v>2</v>
      </c>
      <c r="GH125">
        <v>3</v>
      </c>
      <c r="GI125">
        <v>-2</v>
      </c>
      <c r="GJ125">
        <v>0</v>
      </c>
      <c r="GK125">
        <v>0</v>
      </c>
      <c r="GL125">
        <f t="shared" si="137"/>
        <v>0</v>
      </c>
      <c r="GM125">
        <f t="shared" si="138"/>
        <v>4704</v>
      </c>
      <c r="GN125">
        <f t="shared" si="139"/>
        <v>4704</v>
      </c>
      <c r="GO125">
        <f t="shared" si="140"/>
        <v>0</v>
      </c>
      <c r="GP125">
        <f t="shared" si="141"/>
        <v>0</v>
      </c>
      <c r="GR125">
        <v>1</v>
      </c>
      <c r="GS125">
        <v>1</v>
      </c>
      <c r="GT125">
        <v>0</v>
      </c>
      <c r="GU125" t="s">
        <v>3</v>
      </c>
      <c r="GV125">
        <f t="shared" si="142"/>
        <v>0</v>
      </c>
      <c r="GW125">
        <v>1</v>
      </c>
      <c r="GX125">
        <f t="shared" si="143"/>
        <v>0</v>
      </c>
      <c r="HA125">
        <v>0</v>
      </c>
      <c r="HB125">
        <v>0</v>
      </c>
      <c r="HC125">
        <f t="shared" si="144"/>
        <v>0</v>
      </c>
      <c r="HE125" t="s">
        <v>3</v>
      </c>
      <c r="HF125" t="s">
        <v>3</v>
      </c>
      <c r="HM125" t="s">
        <v>3</v>
      </c>
      <c r="HN125" t="s">
        <v>3</v>
      </c>
      <c r="HO125" t="s">
        <v>3</v>
      </c>
      <c r="HP125" t="s">
        <v>3</v>
      </c>
      <c r="HQ125" t="s">
        <v>3</v>
      </c>
      <c r="IK125">
        <v>0</v>
      </c>
    </row>
    <row r="126" spans="1:245" x14ac:dyDescent="0.2">
      <c r="A126">
        <v>17</v>
      </c>
      <c r="B126">
        <v>1</v>
      </c>
      <c r="E126" t="s">
        <v>247</v>
      </c>
      <c r="F126" t="s">
        <v>3</v>
      </c>
      <c r="G126" t="s">
        <v>248</v>
      </c>
      <c r="H126" t="s">
        <v>42</v>
      </c>
      <c r="I126">
        <v>3</v>
      </c>
      <c r="J126">
        <v>0</v>
      </c>
      <c r="K126">
        <v>3</v>
      </c>
      <c r="O126">
        <f t="shared" si="108"/>
        <v>435</v>
      </c>
      <c r="P126">
        <f t="shared" si="109"/>
        <v>435</v>
      </c>
      <c r="Q126">
        <f t="shared" si="110"/>
        <v>0</v>
      </c>
      <c r="R126">
        <f t="shared" si="111"/>
        <v>0</v>
      </c>
      <c r="S126">
        <f t="shared" si="112"/>
        <v>0</v>
      </c>
      <c r="T126">
        <f t="shared" si="113"/>
        <v>0</v>
      </c>
      <c r="U126">
        <f t="shared" si="114"/>
        <v>0</v>
      </c>
      <c r="V126">
        <f t="shared" si="115"/>
        <v>0</v>
      </c>
      <c r="W126">
        <f t="shared" si="116"/>
        <v>0</v>
      </c>
      <c r="X126">
        <f t="shared" si="117"/>
        <v>0</v>
      </c>
      <c r="Y126">
        <f t="shared" si="118"/>
        <v>0</v>
      </c>
      <c r="AA126">
        <v>78076343</v>
      </c>
      <c r="AB126">
        <f t="shared" si="119"/>
        <v>145</v>
      </c>
      <c r="AC126">
        <f t="shared" si="149"/>
        <v>145</v>
      </c>
      <c r="AD126">
        <f t="shared" si="120"/>
        <v>0</v>
      </c>
      <c r="AE126">
        <f t="shared" si="121"/>
        <v>0</v>
      </c>
      <c r="AF126">
        <f t="shared" si="146"/>
        <v>0</v>
      </c>
      <c r="AG126">
        <f t="shared" si="122"/>
        <v>0</v>
      </c>
      <c r="AH126">
        <f t="shared" si="147"/>
        <v>0</v>
      </c>
      <c r="AI126">
        <f t="shared" si="123"/>
        <v>0</v>
      </c>
      <c r="AJ126">
        <f t="shared" si="124"/>
        <v>0</v>
      </c>
      <c r="AK126">
        <v>145</v>
      </c>
      <c r="AL126">
        <v>145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1</v>
      </c>
      <c r="AW126">
        <v>1</v>
      </c>
      <c r="AZ126">
        <v>1</v>
      </c>
      <c r="BA126">
        <v>1</v>
      </c>
      <c r="BB126">
        <v>1</v>
      </c>
      <c r="BC126">
        <v>1</v>
      </c>
      <c r="BD126" t="s">
        <v>3</v>
      </c>
      <c r="BE126" t="s">
        <v>3</v>
      </c>
      <c r="BF126" t="s">
        <v>3</v>
      </c>
      <c r="BG126" t="s">
        <v>3</v>
      </c>
      <c r="BH126">
        <v>3</v>
      </c>
      <c r="BI126">
        <v>1</v>
      </c>
      <c r="BJ126" t="s">
        <v>3</v>
      </c>
      <c r="BM126">
        <v>1100</v>
      </c>
      <c r="BN126">
        <v>0</v>
      </c>
      <c r="BO126" t="s">
        <v>3</v>
      </c>
      <c r="BP126">
        <v>0</v>
      </c>
      <c r="BQ126">
        <v>8</v>
      </c>
      <c r="BR126">
        <v>0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 t="s">
        <v>3</v>
      </c>
      <c r="BZ126">
        <v>0</v>
      </c>
      <c r="CA126">
        <v>0</v>
      </c>
      <c r="CB126" t="s">
        <v>3</v>
      </c>
      <c r="CE126">
        <v>0</v>
      </c>
      <c r="CF126">
        <v>0</v>
      </c>
      <c r="CG126">
        <v>0</v>
      </c>
      <c r="CM126">
        <v>0</v>
      </c>
      <c r="CN126" t="s">
        <v>3</v>
      </c>
      <c r="CO126">
        <v>0</v>
      </c>
      <c r="CP126">
        <f t="shared" si="125"/>
        <v>435</v>
      </c>
      <c r="CQ126">
        <f t="shared" si="126"/>
        <v>145</v>
      </c>
      <c r="CR126">
        <f t="shared" si="127"/>
        <v>0</v>
      </c>
      <c r="CS126">
        <f t="shared" si="128"/>
        <v>0</v>
      </c>
      <c r="CT126">
        <f t="shared" si="129"/>
        <v>0</v>
      </c>
      <c r="CU126">
        <f t="shared" si="130"/>
        <v>0</v>
      </c>
      <c r="CV126">
        <f t="shared" si="131"/>
        <v>0</v>
      </c>
      <c r="CW126">
        <f t="shared" si="132"/>
        <v>0</v>
      </c>
      <c r="CX126">
        <f t="shared" si="133"/>
        <v>0</v>
      </c>
      <c r="CY126">
        <f t="shared" si="134"/>
        <v>0</v>
      </c>
      <c r="CZ126">
        <f t="shared" si="135"/>
        <v>0</v>
      </c>
      <c r="DC126" t="s">
        <v>3</v>
      </c>
      <c r="DD126" t="s">
        <v>3</v>
      </c>
      <c r="DE126" t="s">
        <v>3</v>
      </c>
      <c r="DF126" t="s">
        <v>3</v>
      </c>
      <c r="DG126" t="s">
        <v>3</v>
      </c>
      <c r="DH126" t="s">
        <v>3</v>
      </c>
      <c r="DI126" t="s">
        <v>3</v>
      </c>
      <c r="DJ126" t="s">
        <v>3</v>
      </c>
      <c r="DK126" t="s">
        <v>3</v>
      </c>
      <c r="DL126" t="s">
        <v>3</v>
      </c>
      <c r="DM126" t="s">
        <v>3</v>
      </c>
      <c r="DN126">
        <v>0</v>
      </c>
      <c r="DO126">
        <v>0</v>
      </c>
      <c r="DP126">
        <v>1</v>
      </c>
      <c r="DQ126">
        <v>1</v>
      </c>
      <c r="DU126">
        <v>1013</v>
      </c>
      <c r="DV126" t="s">
        <v>42</v>
      </c>
      <c r="DW126" t="s">
        <v>42</v>
      </c>
      <c r="DX126">
        <v>1</v>
      </c>
      <c r="DZ126" t="s">
        <v>3</v>
      </c>
      <c r="EA126" t="s">
        <v>3</v>
      </c>
      <c r="EB126" t="s">
        <v>3</v>
      </c>
      <c r="EC126" t="s">
        <v>3</v>
      </c>
      <c r="EE126">
        <v>68514636</v>
      </c>
      <c r="EF126">
        <v>8</v>
      </c>
      <c r="EG126" t="s">
        <v>43</v>
      </c>
      <c r="EH126">
        <v>0</v>
      </c>
      <c r="EI126" t="s">
        <v>3</v>
      </c>
      <c r="EJ126">
        <v>1</v>
      </c>
      <c r="EK126">
        <v>1100</v>
      </c>
      <c r="EL126" t="s">
        <v>44</v>
      </c>
      <c r="EM126" t="s">
        <v>45</v>
      </c>
      <c r="EO126" t="s">
        <v>3</v>
      </c>
      <c r="EQ126">
        <v>0</v>
      </c>
      <c r="ER126">
        <v>145</v>
      </c>
      <c r="ES126">
        <v>145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5</v>
      </c>
      <c r="FC126">
        <v>0</v>
      </c>
      <c r="FD126">
        <v>18</v>
      </c>
      <c r="FF126">
        <v>145</v>
      </c>
      <c r="FQ126">
        <v>0</v>
      </c>
      <c r="FR126">
        <f t="shared" si="136"/>
        <v>0</v>
      </c>
      <c r="FS126">
        <v>0</v>
      </c>
      <c r="FX126">
        <v>0</v>
      </c>
      <c r="FY126">
        <v>0</v>
      </c>
      <c r="GA126" t="s">
        <v>3</v>
      </c>
      <c r="GD126">
        <v>1</v>
      </c>
      <c r="GF126">
        <v>-1967685</v>
      </c>
      <c r="GG126">
        <v>2</v>
      </c>
      <c r="GH126">
        <v>3</v>
      </c>
      <c r="GI126">
        <v>-2</v>
      </c>
      <c r="GJ126">
        <v>0</v>
      </c>
      <c r="GK126">
        <v>0</v>
      </c>
      <c r="GL126">
        <f t="shared" si="137"/>
        <v>0</v>
      </c>
      <c r="GM126">
        <f t="shared" si="138"/>
        <v>435</v>
      </c>
      <c r="GN126">
        <f t="shared" si="139"/>
        <v>435</v>
      </c>
      <c r="GO126">
        <f t="shared" si="140"/>
        <v>0</v>
      </c>
      <c r="GP126">
        <f t="shared" si="141"/>
        <v>0</v>
      </c>
      <c r="GR126">
        <v>1</v>
      </c>
      <c r="GS126">
        <v>1</v>
      </c>
      <c r="GT126">
        <v>0</v>
      </c>
      <c r="GU126" t="s">
        <v>3</v>
      </c>
      <c r="GV126">
        <f t="shared" si="142"/>
        <v>0</v>
      </c>
      <c r="GW126">
        <v>1</v>
      </c>
      <c r="GX126">
        <f t="shared" si="143"/>
        <v>0</v>
      </c>
      <c r="HA126">
        <v>0</v>
      </c>
      <c r="HB126">
        <v>0</v>
      </c>
      <c r="HC126">
        <f t="shared" si="144"/>
        <v>0</v>
      </c>
      <c r="HE126" t="s">
        <v>3</v>
      </c>
      <c r="HF126" t="s">
        <v>3</v>
      </c>
      <c r="HM126" t="s">
        <v>3</v>
      </c>
      <c r="HN126" t="s">
        <v>3</v>
      </c>
      <c r="HO126" t="s">
        <v>3</v>
      </c>
      <c r="HP126" t="s">
        <v>3</v>
      </c>
      <c r="HQ126" t="s">
        <v>3</v>
      </c>
      <c r="IK126">
        <v>0</v>
      </c>
    </row>
    <row r="127" spans="1:245" x14ac:dyDescent="0.2">
      <c r="A127">
        <v>17</v>
      </c>
      <c r="B127">
        <v>1</v>
      </c>
      <c r="E127" t="s">
        <v>249</v>
      </c>
      <c r="F127" t="s">
        <v>3</v>
      </c>
      <c r="G127" t="s">
        <v>250</v>
      </c>
      <c r="H127" t="s">
        <v>42</v>
      </c>
      <c r="I127">
        <v>10</v>
      </c>
      <c r="J127">
        <v>0</v>
      </c>
      <c r="K127">
        <v>10</v>
      </c>
      <c r="O127">
        <f t="shared" si="108"/>
        <v>840</v>
      </c>
      <c r="P127">
        <f t="shared" si="109"/>
        <v>840</v>
      </c>
      <c r="Q127">
        <f t="shared" si="110"/>
        <v>0</v>
      </c>
      <c r="R127">
        <f t="shared" si="111"/>
        <v>0</v>
      </c>
      <c r="S127">
        <f t="shared" si="112"/>
        <v>0</v>
      </c>
      <c r="T127">
        <f t="shared" si="113"/>
        <v>0</v>
      </c>
      <c r="U127">
        <f t="shared" si="114"/>
        <v>0</v>
      </c>
      <c r="V127">
        <f t="shared" si="115"/>
        <v>0</v>
      </c>
      <c r="W127">
        <f t="shared" si="116"/>
        <v>0</v>
      </c>
      <c r="X127">
        <f t="shared" si="117"/>
        <v>0</v>
      </c>
      <c r="Y127">
        <f t="shared" si="118"/>
        <v>0</v>
      </c>
      <c r="AA127">
        <v>78076343</v>
      </c>
      <c r="AB127">
        <f t="shared" si="119"/>
        <v>84</v>
      </c>
      <c r="AC127">
        <f t="shared" si="149"/>
        <v>84</v>
      </c>
      <c r="AD127">
        <f t="shared" si="120"/>
        <v>0</v>
      </c>
      <c r="AE127">
        <f t="shared" si="121"/>
        <v>0</v>
      </c>
      <c r="AF127">
        <f t="shared" si="146"/>
        <v>0</v>
      </c>
      <c r="AG127">
        <f t="shared" si="122"/>
        <v>0</v>
      </c>
      <c r="AH127">
        <f t="shared" si="147"/>
        <v>0</v>
      </c>
      <c r="AI127">
        <f t="shared" si="123"/>
        <v>0</v>
      </c>
      <c r="AJ127">
        <f t="shared" si="124"/>
        <v>0</v>
      </c>
      <c r="AK127">
        <v>84</v>
      </c>
      <c r="AL127">
        <v>84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1</v>
      </c>
      <c r="AW127">
        <v>1</v>
      </c>
      <c r="AZ127">
        <v>1</v>
      </c>
      <c r="BA127">
        <v>1</v>
      </c>
      <c r="BB127">
        <v>1</v>
      </c>
      <c r="BC127">
        <v>1</v>
      </c>
      <c r="BD127" t="s">
        <v>3</v>
      </c>
      <c r="BE127" t="s">
        <v>3</v>
      </c>
      <c r="BF127" t="s">
        <v>3</v>
      </c>
      <c r="BG127" t="s">
        <v>3</v>
      </c>
      <c r="BH127">
        <v>3</v>
      </c>
      <c r="BI127">
        <v>1</v>
      </c>
      <c r="BJ127" t="s">
        <v>3</v>
      </c>
      <c r="BM127">
        <v>1100</v>
      </c>
      <c r="BN127">
        <v>0</v>
      </c>
      <c r="BO127" t="s">
        <v>3</v>
      </c>
      <c r="BP127">
        <v>0</v>
      </c>
      <c r="BQ127">
        <v>8</v>
      </c>
      <c r="BR127">
        <v>0</v>
      </c>
      <c r="BS127">
        <v>1</v>
      </c>
      <c r="BT127">
        <v>1</v>
      </c>
      <c r="BU127">
        <v>1</v>
      </c>
      <c r="BV127">
        <v>1</v>
      </c>
      <c r="BW127">
        <v>1</v>
      </c>
      <c r="BX127">
        <v>1</v>
      </c>
      <c r="BY127" t="s">
        <v>3</v>
      </c>
      <c r="BZ127">
        <v>0</v>
      </c>
      <c r="CA127">
        <v>0</v>
      </c>
      <c r="CB127" t="s">
        <v>3</v>
      </c>
      <c r="CE127">
        <v>0</v>
      </c>
      <c r="CF127">
        <v>0</v>
      </c>
      <c r="CG127">
        <v>0</v>
      </c>
      <c r="CM127">
        <v>0</v>
      </c>
      <c r="CN127" t="s">
        <v>3</v>
      </c>
      <c r="CO127">
        <v>0</v>
      </c>
      <c r="CP127">
        <f t="shared" si="125"/>
        <v>840</v>
      </c>
      <c r="CQ127">
        <f t="shared" si="126"/>
        <v>84</v>
      </c>
      <c r="CR127">
        <f t="shared" si="127"/>
        <v>0</v>
      </c>
      <c r="CS127">
        <f t="shared" si="128"/>
        <v>0</v>
      </c>
      <c r="CT127">
        <f t="shared" si="129"/>
        <v>0</v>
      </c>
      <c r="CU127">
        <f t="shared" si="130"/>
        <v>0</v>
      </c>
      <c r="CV127">
        <f t="shared" si="131"/>
        <v>0</v>
      </c>
      <c r="CW127">
        <f t="shared" si="132"/>
        <v>0</v>
      </c>
      <c r="CX127">
        <f t="shared" si="133"/>
        <v>0</v>
      </c>
      <c r="CY127">
        <f t="shared" si="134"/>
        <v>0</v>
      </c>
      <c r="CZ127">
        <f t="shared" si="135"/>
        <v>0</v>
      </c>
      <c r="DC127" t="s">
        <v>3</v>
      </c>
      <c r="DD127" t="s">
        <v>3</v>
      </c>
      <c r="DE127" t="s">
        <v>3</v>
      </c>
      <c r="DF127" t="s">
        <v>3</v>
      </c>
      <c r="DG127" t="s">
        <v>3</v>
      </c>
      <c r="DH127" t="s">
        <v>3</v>
      </c>
      <c r="DI127" t="s">
        <v>3</v>
      </c>
      <c r="DJ127" t="s">
        <v>3</v>
      </c>
      <c r="DK127" t="s">
        <v>3</v>
      </c>
      <c r="DL127" t="s">
        <v>3</v>
      </c>
      <c r="DM127" t="s">
        <v>3</v>
      </c>
      <c r="DN127">
        <v>0</v>
      </c>
      <c r="DO127">
        <v>0</v>
      </c>
      <c r="DP127">
        <v>1</v>
      </c>
      <c r="DQ127">
        <v>1</v>
      </c>
      <c r="DU127">
        <v>1013</v>
      </c>
      <c r="DV127" t="s">
        <v>42</v>
      </c>
      <c r="DW127" t="s">
        <v>42</v>
      </c>
      <c r="DX127">
        <v>1</v>
      </c>
      <c r="DZ127" t="s">
        <v>3</v>
      </c>
      <c r="EA127" t="s">
        <v>3</v>
      </c>
      <c r="EB127" t="s">
        <v>3</v>
      </c>
      <c r="EC127" t="s">
        <v>3</v>
      </c>
      <c r="EE127">
        <v>68514636</v>
      </c>
      <c r="EF127">
        <v>8</v>
      </c>
      <c r="EG127" t="s">
        <v>43</v>
      </c>
      <c r="EH127">
        <v>0</v>
      </c>
      <c r="EI127" t="s">
        <v>3</v>
      </c>
      <c r="EJ127">
        <v>1</v>
      </c>
      <c r="EK127">
        <v>1100</v>
      </c>
      <c r="EL127" t="s">
        <v>44</v>
      </c>
      <c r="EM127" t="s">
        <v>45</v>
      </c>
      <c r="EO127" t="s">
        <v>3</v>
      </c>
      <c r="EQ127">
        <v>0</v>
      </c>
      <c r="ER127">
        <v>84</v>
      </c>
      <c r="ES127">
        <v>84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5</v>
      </c>
      <c r="FC127">
        <v>0</v>
      </c>
      <c r="FD127">
        <v>18</v>
      </c>
      <c r="FF127">
        <v>84</v>
      </c>
      <c r="FQ127">
        <v>0</v>
      </c>
      <c r="FR127">
        <f t="shared" si="136"/>
        <v>0</v>
      </c>
      <c r="FS127">
        <v>0</v>
      </c>
      <c r="FX127">
        <v>0</v>
      </c>
      <c r="FY127">
        <v>0</v>
      </c>
      <c r="GA127" t="s">
        <v>3</v>
      </c>
      <c r="GD127">
        <v>1</v>
      </c>
      <c r="GF127">
        <v>-255561243</v>
      </c>
      <c r="GG127">
        <v>2</v>
      </c>
      <c r="GH127">
        <v>3</v>
      </c>
      <c r="GI127">
        <v>-2</v>
      </c>
      <c r="GJ127">
        <v>0</v>
      </c>
      <c r="GK127">
        <v>0</v>
      </c>
      <c r="GL127">
        <f t="shared" si="137"/>
        <v>0</v>
      </c>
      <c r="GM127">
        <f t="shared" si="138"/>
        <v>840</v>
      </c>
      <c r="GN127">
        <f t="shared" si="139"/>
        <v>840</v>
      </c>
      <c r="GO127">
        <f t="shared" si="140"/>
        <v>0</v>
      </c>
      <c r="GP127">
        <f t="shared" si="141"/>
        <v>0</v>
      </c>
      <c r="GR127">
        <v>1</v>
      </c>
      <c r="GS127">
        <v>1</v>
      </c>
      <c r="GT127">
        <v>0</v>
      </c>
      <c r="GU127" t="s">
        <v>3</v>
      </c>
      <c r="GV127">
        <f t="shared" si="142"/>
        <v>0</v>
      </c>
      <c r="GW127">
        <v>1</v>
      </c>
      <c r="GX127">
        <f t="shared" si="143"/>
        <v>0</v>
      </c>
      <c r="HA127">
        <v>0</v>
      </c>
      <c r="HB127">
        <v>0</v>
      </c>
      <c r="HC127">
        <f t="shared" si="144"/>
        <v>0</v>
      </c>
      <c r="HE127" t="s">
        <v>3</v>
      </c>
      <c r="HF127" t="s">
        <v>3</v>
      </c>
      <c r="HM127" t="s">
        <v>3</v>
      </c>
      <c r="HN127" t="s">
        <v>3</v>
      </c>
      <c r="HO127" t="s">
        <v>3</v>
      </c>
      <c r="HP127" t="s">
        <v>3</v>
      </c>
      <c r="HQ127" t="s">
        <v>3</v>
      </c>
      <c r="IK127">
        <v>0</v>
      </c>
    </row>
    <row r="128" spans="1:245" x14ac:dyDescent="0.2">
      <c r="A128">
        <v>17</v>
      </c>
      <c r="B128">
        <v>1</v>
      </c>
      <c r="C128">
        <f>ROW(SmtRes!A216)</f>
        <v>216</v>
      </c>
      <c r="D128">
        <f>ROW(EtalonRes!A217)</f>
        <v>217</v>
      </c>
      <c r="E128" t="s">
        <v>251</v>
      </c>
      <c r="F128" t="s">
        <v>95</v>
      </c>
      <c r="G128" t="s">
        <v>96</v>
      </c>
      <c r="H128" t="s">
        <v>76</v>
      </c>
      <c r="I128">
        <f>ROUND(920/100,9)</f>
        <v>9.1999999999999993</v>
      </c>
      <c r="J128">
        <v>0</v>
      </c>
      <c r="K128">
        <f>ROUND(920/100,9)</f>
        <v>9.1999999999999993</v>
      </c>
      <c r="O128">
        <f t="shared" si="108"/>
        <v>13815.62</v>
      </c>
      <c r="P128">
        <f t="shared" si="109"/>
        <v>0</v>
      </c>
      <c r="Q128">
        <f t="shared" si="110"/>
        <v>267.45999999999998</v>
      </c>
      <c r="R128">
        <f t="shared" si="111"/>
        <v>41.19</v>
      </c>
      <c r="S128">
        <f t="shared" si="112"/>
        <v>13548.16</v>
      </c>
      <c r="T128">
        <f t="shared" si="113"/>
        <v>0</v>
      </c>
      <c r="U128">
        <f t="shared" si="114"/>
        <v>41.308</v>
      </c>
      <c r="V128">
        <f t="shared" si="115"/>
        <v>9.1999999999999998E-2</v>
      </c>
      <c r="W128">
        <f t="shared" si="116"/>
        <v>0</v>
      </c>
      <c r="X128">
        <f t="shared" si="117"/>
        <v>12909.88</v>
      </c>
      <c r="Y128">
        <f t="shared" si="118"/>
        <v>8833.08</v>
      </c>
      <c r="AA128">
        <v>78076343</v>
      </c>
      <c r="AB128">
        <f t="shared" si="119"/>
        <v>41.77</v>
      </c>
      <c r="AC128">
        <f>ROUND(((ES128*0)),2)</f>
        <v>0</v>
      </c>
      <c r="AD128">
        <f t="shared" si="120"/>
        <v>2.2999999999999998</v>
      </c>
      <c r="AE128">
        <f t="shared" si="121"/>
        <v>0.12</v>
      </c>
      <c r="AF128">
        <f t="shared" si="146"/>
        <v>39.47</v>
      </c>
      <c r="AG128">
        <f t="shared" si="122"/>
        <v>0</v>
      </c>
      <c r="AH128">
        <f t="shared" si="147"/>
        <v>4.49</v>
      </c>
      <c r="AI128">
        <f t="shared" si="123"/>
        <v>0.01</v>
      </c>
      <c r="AJ128">
        <f t="shared" si="124"/>
        <v>0</v>
      </c>
      <c r="AK128">
        <v>53.17</v>
      </c>
      <c r="AL128">
        <v>11.4</v>
      </c>
      <c r="AM128">
        <v>2.2999999999999998</v>
      </c>
      <c r="AN128">
        <v>0.12</v>
      </c>
      <c r="AO128">
        <v>39.47</v>
      </c>
      <c r="AP128">
        <v>0</v>
      </c>
      <c r="AQ128">
        <v>4.49</v>
      </c>
      <c r="AR128">
        <v>0.01</v>
      </c>
      <c r="AS128">
        <v>0</v>
      </c>
      <c r="AT128">
        <v>95</v>
      </c>
      <c r="AU128">
        <v>65</v>
      </c>
      <c r="AV128">
        <v>1</v>
      </c>
      <c r="AW128">
        <v>1</v>
      </c>
      <c r="AZ128">
        <v>1</v>
      </c>
      <c r="BA128">
        <v>37.31</v>
      </c>
      <c r="BB128">
        <v>12.64</v>
      </c>
      <c r="BC128">
        <v>17.100000000000001</v>
      </c>
      <c r="BD128" t="s">
        <v>3</v>
      </c>
      <c r="BE128" t="s">
        <v>3</v>
      </c>
      <c r="BF128" t="s">
        <v>3</v>
      </c>
      <c r="BG128" t="s">
        <v>3</v>
      </c>
      <c r="BH128">
        <v>0</v>
      </c>
      <c r="BI128">
        <v>2</v>
      </c>
      <c r="BJ128" t="s">
        <v>97</v>
      </c>
      <c r="BM128">
        <v>108001</v>
      </c>
      <c r="BN128">
        <v>0</v>
      </c>
      <c r="BO128" t="s">
        <v>95</v>
      </c>
      <c r="BP128">
        <v>1</v>
      </c>
      <c r="BQ128">
        <v>3</v>
      </c>
      <c r="BR128">
        <v>0</v>
      </c>
      <c r="BS128">
        <v>37.31</v>
      </c>
      <c r="BT128">
        <v>1</v>
      </c>
      <c r="BU128">
        <v>1</v>
      </c>
      <c r="BV128">
        <v>1</v>
      </c>
      <c r="BW128">
        <v>1</v>
      </c>
      <c r="BX128">
        <v>1</v>
      </c>
      <c r="BY128" t="s">
        <v>3</v>
      </c>
      <c r="BZ128">
        <v>95</v>
      </c>
      <c r="CA128">
        <v>65</v>
      </c>
      <c r="CB128" t="s">
        <v>3</v>
      </c>
      <c r="CE128">
        <v>0</v>
      </c>
      <c r="CF128">
        <v>0</v>
      </c>
      <c r="CG128">
        <v>0</v>
      </c>
      <c r="CM128">
        <v>0</v>
      </c>
      <c r="CN128" t="s">
        <v>3</v>
      </c>
      <c r="CO128">
        <v>0</v>
      </c>
      <c r="CP128">
        <f t="shared" si="125"/>
        <v>13815.619999999999</v>
      </c>
      <c r="CQ128">
        <f t="shared" si="126"/>
        <v>0</v>
      </c>
      <c r="CR128">
        <f t="shared" si="127"/>
        <v>29.071999999999999</v>
      </c>
      <c r="CS128">
        <f t="shared" si="128"/>
        <v>4.4771999999999998</v>
      </c>
      <c r="CT128">
        <f t="shared" si="129"/>
        <v>1472.6257000000001</v>
      </c>
      <c r="CU128">
        <f t="shared" si="130"/>
        <v>0</v>
      </c>
      <c r="CV128">
        <f t="shared" si="131"/>
        <v>4.49</v>
      </c>
      <c r="CW128">
        <f t="shared" si="132"/>
        <v>0.01</v>
      </c>
      <c r="CX128">
        <f t="shared" si="133"/>
        <v>0</v>
      </c>
      <c r="CY128">
        <f t="shared" si="134"/>
        <v>12909.8825</v>
      </c>
      <c r="CZ128">
        <f t="shared" si="135"/>
        <v>8833.0774999999994</v>
      </c>
      <c r="DC128" t="s">
        <v>3</v>
      </c>
      <c r="DD128" t="s">
        <v>36</v>
      </c>
      <c r="DE128" t="s">
        <v>3</v>
      </c>
      <c r="DF128" t="s">
        <v>3</v>
      </c>
      <c r="DG128" t="s">
        <v>3</v>
      </c>
      <c r="DH128" t="s">
        <v>3</v>
      </c>
      <c r="DI128" t="s">
        <v>3</v>
      </c>
      <c r="DJ128" t="s">
        <v>3</v>
      </c>
      <c r="DK128" t="s">
        <v>3</v>
      </c>
      <c r="DL128" t="s">
        <v>3</v>
      </c>
      <c r="DM128" t="s">
        <v>3</v>
      </c>
      <c r="DN128">
        <v>0</v>
      </c>
      <c r="DO128">
        <v>0</v>
      </c>
      <c r="DP128">
        <v>1</v>
      </c>
      <c r="DQ128">
        <v>1</v>
      </c>
      <c r="DU128">
        <v>1003</v>
      </c>
      <c r="DV128" t="s">
        <v>76</v>
      </c>
      <c r="DW128" t="s">
        <v>76</v>
      </c>
      <c r="DX128">
        <v>100</v>
      </c>
      <c r="DZ128" t="s">
        <v>3</v>
      </c>
      <c r="EA128" t="s">
        <v>3</v>
      </c>
      <c r="EB128" t="s">
        <v>3</v>
      </c>
      <c r="EC128" t="s">
        <v>3</v>
      </c>
      <c r="EE128">
        <v>68514339</v>
      </c>
      <c r="EF128">
        <v>3</v>
      </c>
      <c r="EG128" t="s">
        <v>37</v>
      </c>
      <c r="EH128">
        <v>0</v>
      </c>
      <c r="EI128" t="s">
        <v>3</v>
      </c>
      <c r="EJ128">
        <v>2</v>
      </c>
      <c r="EK128">
        <v>108001</v>
      </c>
      <c r="EL128" t="s">
        <v>64</v>
      </c>
      <c r="EM128" t="s">
        <v>65</v>
      </c>
      <c r="EO128" t="s">
        <v>3</v>
      </c>
      <c r="EQ128">
        <v>0</v>
      </c>
      <c r="ER128">
        <v>53.17</v>
      </c>
      <c r="ES128">
        <v>11.4</v>
      </c>
      <c r="ET128">
        <v>2.2999999999999998</v>
      </c>
      <c r="EU128">
        <v>0.12</v>
      </c>
      <c r="EV128">
        <v>39.47</v>
      </c>
      <c r="EW128">
        <v>4.49</v>
      </c>
      <c r="EX128">
        <v>0.01</v>
      </c>
      <c r="EY128">
        <v>0</v>
      </c>
      <c r="FQ128">
        <v>0</v>
      </c>
      <c r="FR128">
        <f t="shared" si="136"/>
        <v>0</v>
      </c>
      <c r="FS128">
        <v>0</v>
      </c>
      <c r="FX128">
        <v>95</v>
      </c>
      <c r="FY128">
        <v>65</v>
      </c>
      <c r="GA128" t="s">
        <v>3</v>
      </c>
      <c r="GD128">
        <v>1</v>
      </c>
      <c r="GF128">
        <v>-1199761563</v>
      </c>
      <c r="GG128">
        <v>2</v>
      </c>
      <c r="GH128">
        <v>1</v>
      </c>
      <c r="GI128">
        <v>2</v>
      </c>
      <c r="GJ128">
        <v>0</v>
      </c>
      <c r="GK128">
        <v>0</v>
      </c>
      <c r="GL128">
        <f t="shared" si="137"/>
        <v>0</v>
      </c>
      <c r="GM128">
        <f t="shared" si="138"/>
        <v>35558.58</v>
      </c>
      <c r="GN128">
        <f t="shared" si="139"/>
        <v>0</v>
      </c>
      <c r="GO128">
        <f t="shared" si="140"/>
        <v>35558.58</v>
      </c>
      <c r="GP128">
        <f t="shared" si="141"/>
        <v>0</v>
      </c>
      <c r="GR128">
        <v>0</v>
      </c>
      <c r="GS128">
        <v>3</v>
      </c>
      <c r="GT128">
        <v>0</v>
      </c>
      <c r="GU128" t="s">
        <v>3</v>
      </c>
      <c r="GV128">
        <f t="shared" si="142"/>
        <v>0</v>
      </c>
      <c r="GW128">
        <v>1</v>
      </c>
      <c r="GX128">
        <f t="shared" si="143"/>
        <v>0</v>
      </c>
      <c r="HA128">
        <v>0</v>
      </c>
      <c r="HB128">
        <v>0</v>
      </c>
      <c r="HC128">
        <f t="shared" si="144"/>
        <v>0</v>
      </c>
      <c r="HE128" t="s">
        <v>3</v>
      </c>
      <c r="HF128" t="s">
        <v>3</v>
      </c>
      <c r="HM128" t="s">
        <v>3</v>
      </c>
      <c r="HN128" t="s">
        <v>3</v>
      </c>
      <c r="HO128" t="s">
        <v>3</v>
      </c>
      <c r="HP128" t="s">
        <v>3</v>
      </c>
      <c r="HQ128" t="s">
        <v>3</v>
      </c>
      <c r="IK128">
        <v>0</v>
      </c>
    </row>
    <row r="129" spans="1:245" x14ac:dyDescent="0.2">
      <c r="A129">
        <v>17</v>
      </c>
      <c r="B129">
        <v>1</v>
      </c>
      <c r="E129" t="s">
        <v>252</v>
      </c>
      <c r="F129" t="s">
        <v>3</v>
      </c>
      <c r="G129" t="s">
        <v>253</v>
      </c>
      <c r="H129" t="s">
        <v>80</v>
      </c>
      <c r="I129">
        <v>920</v>
      </c>
      <c r="J129">
        <v>0</v>
      </c>
      <c r="K129">
        <v>920</v>
      </c>
      <c r="O129">
        <f t="shared" si="108"/>
        <v>47840</v>
      </c>
      <c r="P129">
        <f t="shared" si="109"/>
        <v>47840</v>
      </c>
      <c r="Q129">
        <f t="shared" si="110"/>
        <v>0</v>
      </c>
      <c r="R129">
        <f t="shared" si="111"/>
        <v>0</v>
      </c>
      <c r="S129">
        <f t="shared" si="112"/>
        <v>0</v>
      </c>
      <c r="T129">
        <f t="shared" si="113"/>
        <v>0</v>
      </c>
      <c r="U129">
        <f t="shared" si="114"/>
        <v>0</v>
      </c>
      <c r="V129">
        <f t="shared" si="115"/>
        <v>0</v>
      </c>
      <c r="W129">
        <f t="shared" si="116"/>
        <v>0</v>
      </c>
      <c r="X129">
        <f t="shared" si="117"/>
        <v>0</v>
      </c>
      <c r="Y129">
        <f t="shared" si="118"/>
        <v>0</v>
      </c>
      <c r="AA129">
        <v>78076343</v>
      </c>
      <c r="AB129">
        <f t="shared" si="119"/>
        <v>52</v>
      </c>
      <c r="AC129">
        <f t="shared" ref="AC129:AC141" si="150">ROUND((ES129),2)</f>
        <v>52</v>
      </c>
      <c r="AD129">
        <f t="shared" si="120"/>
        <v>0</v>
      </c>
      <c r="AE129">
        <f t="shared" si="121"/>
        <v>0</v>
      </c>
      <c r="AF129">
        <f t="shared" si="146"/>
        <v>0</v>
      </c>
      <c r="AG129">
        <f t="shared" si="122"/>
        <v>0</v>
      </c>
      <c r="AH129">
        <f t="shared" si="147"/>
        <v>0</v>
      </c>
      <c r="AI129">
        <f t="shared" si="123"/>
        <v>0</v>
      </c>
      <c r="AJ129">
        <f t="shared" si="124"/>
        <v>0</v>
      </c>
      <c r="AK129">
        <v>52</v>
      </c>
      <c r="AL129">
        <v>52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1</v>
      </c>
      <c r="AW129">
        <v>1</v>
      </c>
      <c r="AZ129">
        <v>1</v>
      </c>
      <c r="BA129">
        <v>1</v>
      </c>
      <c r="BB129">
        <v>1</v>
      </c>
      <c r="BC129">
        <v>1</v>
      </c>
      <c r="BD129" t="s">
        <v>3</v>
      </c>
      <c r="BE129" t="s">
        <v>3</v>
      </c>
      <c r="BF129" t="s">
        <v>3</v>
      </c>
      <c r="BG129" t="s">
        <v>3</v>
      </c>
      <c r="BH129">
        <v>3</v>
      </c>
      <c r="BI129">
        <v>1</v>
      </c>
      <c r="BJ129" t="s">
        <v>3</v>
      </c>
      <c r="BM129">
        <v>1100</v>
      </c>
      <c r="BN129">
        <v>0</v>
      </c>
      <c r="BO129" t="s">
        <v>3</v>
      </c>
      <c r="BP129">
        <v>0</v>
      </c>
      <c r="BQ129">
        <v>8</v>
      </c>
      <c r="BR129">
        <v>0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 t="s">
        <v>3</v>
      </c>
      <c r="BZ129">
        <v>0</v>
      </c>
      <c r="CA129">
        <v>0</v>
      </c>
      <c r="CB129" t="s">
        <v>3</v>
      </c>
      <c r="CE129">
        <v>0</v>
      </c>
      <c r="CF129">
        <v>0</v>
      </c>
      <c r="CG129">
        <v>0</v>
      </c>
      <c r="CM129">
        <v>0</v>
      </c>
      <c r="CN129" t="s">
        <v>3</v>
      </c>
      <c r="CO129">
        <v>0</v>
      </c>
      <c r="CP129">
        <f t="shared" si="125"/>
        <v>47840</v>
      </c>
      <c r="CQ129">
        <f t="shared" si="126"/>
        <v>52</v>
      </c>
      <c r="CR129">
        <f t="shared" si="127"/>
        <v>0</v>
      </c>
      <c r="CS129">
        <f t="shared" si="128"/>
        <v>0</v>
      </c>
      <c r="CT129">
        <f t="shared" si="129"/>
        <v>0</v>
      </c>
      <c r="CU129">
        <f t="shared" si="130"/>
        <v>0</v>
      </c>
      <c r="CV129">
        <f t="shared" si="131"/>
        <v>0</v>
      </c>
      <c r="CW129">
        <f t="shared" si="132"/>
        <v>0</v>
      </c>
      <c r="CX129">
        <f t="shared" si="133"/>
        <v>0</v>
      </c>
      <c r="CY129">
        <f t="shared" si="134"/>
        <v>0</v>
      </c>
      <c r="CZ129">
        <f t="shared" si="135"/>
        <v>0</v>
      </c>
      <c r="DC129" t="s">
        <v>3</v>
      </c>
      <c r="DD129" t="s">
        <v>3</v>
      </c>
      <c r="DE129" t="s">
        <v>3</v>
      </c>
      <c r="DF129" t="s">
        <v>3</v>
      </c>
      <c r="DG129" t="s">
        <v>3</v>
      </c>
      <c r="DH129" t="s">
        <v>3</v>
      </c>
      <c r="DI129" t="s">
        <v>3</v>
      </c>
      <c r="DJ129" t="s">
        <v>3</v>
      </c>
      <c r="DK129" t="s">
        <v>3</v>
      </c>
      <c r="DL129" t="s">
        <v>3</v>
      </c>
      <c r="DM129" t="s">
        <v>3</v>
      </c>
      <c r="DN129">
        <v>0</v>
      </c>
      <c r="DO129">
        <v>0</v>
      </c>
      <c r="DP129">
        <v>1</v>
      </c>
      <c r="DQ129">
        <v>1</v>
      </c>
      <c r="DU129">
        <v>1003</v>
      </c>
      <c r="DV129" t="s">
        <v>80</v>
      </c>
      <c r="DW129" t="s">
        <v>80</v>
      </c>
      <c r="DX129">
        <v>1</v>
      </c>
      <c r="DZ129" t="s">
        <v>3</v>
      </c>
      <c r="EA129" t="s">
        <v>3</v>
      </c>
      <c r="EB129" t="s">
        <v>3</v>
      </c>
      <c r="EC129" t="s">
        <v>3</v>
      </c>
      <c r="EE129">
        <v>68514636</v>
      </c>
      <c r="EF129">
        <v>8</v>
      </c>
      <c r="EG129" t="s">
        <v>43</v>
      </c>
      <c r="EH129">
        <v>0</v>
      </c>
      <c r="EI129" t="s">
        <v>3</v>
      </c>
      <c r="EJ129">
        <v>1</v>
      </c>
      <c r="EK129">
        <v>1100</v>
      </c>
      <c r="EL129" t="s">
        <v>44</v>
      </c>
      <c r="EM129" t="s">
        <v>45</v>
      </c>
      <c r="EO129" t="s">
        <v>3</v>
      </c>
      <c r="EQ129">
        <v>0</v>
      </c>
      <c r="ER129">
        <v>52</v>
      </c>
      <c r="ES129">
        <v>52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5</v>
      </c>
      <c r="FC129">
        <v>0</v>
      </c>
      <c r="FD129">
        <v>18</v>
      </c>
      <c r="FF129">
        <v>52</v>
      </c>
      <c r="FQ129">
        <v>0</v>
      </c>
      <c r="FR129">
        <f t="shared" si="136"/>
        <v>0</v>
      </c>
      <c r="FS129">
        <v>0</v>
      </c>
      <c r="FX129">
        <v>0</v>
      </c>
      <c r="FY129">
        <v>0</v>
      </c>
      <c r="GA129" t="s">
        <v>3</v>
      </c>
      <c r="GD129">
        <v>1</v>
      </c>
      <c r="GF129">
        <v>1693382902</v>
      </c>
      <c r="GG129">
        <v>2</v>
      </c>
      <c r="GH129">
        <v>3</v>
      </c>
      <c r="GI129">
        <v>-2</v>
      </c>
      <c r="GJ129">
        <v>0</v>
      </c>
      <c r="GK129">
        <v>0</v>
      </c>
      <c r="GL129">
        <f t="shared" si="137"/>
        <v>0</v>
      </c>
      <c r="GM129">
        <f t="shared" si="138"/>
        <v>47840</v>
      </c>
      <c r="GN129">
        <f t="shared" si="139"/>
        <v>47840</v>
      </c>
      <c r="GO129">
        <f t="shared" si="140"/>
        <v>0</v>
      </c>
      <c r="GP129">
        <f t="shared" si="141"/>
        <v>0</v>
      </c>
      <c r="GR129">
        <v>1</v>
      </c>
      <c r="GS129">
        <v>1</v>
      </c>
      <c r="GT129">
        <v>0</v>
      </c>
      <c r="GU129" t="s">
        <v>3</v>
      </c>
      <c r="GV129">
        <f t="shared" si="142"/>
        <v>0</v>
      </c>
      <c r="GW129">
        <v>1</v>
      </c>
      <c r="GX129">
        <f t="shared" si="143"/>
        <v>0</v>
      </c>
      <c r="HA129">
        <v>0</v>
      </c>
      <c r="HB129">
        <v>0</v>
      </c>
      <c r="HC129">
        <f t="shared" si="144"/>
        <v>0</v>
      </c>
      <c r="HE129" t="s">
        <v>3</v>
      </c>
      <c r="HF129" t="s">
        <v>3</v>
      </c>
      <c r="HM129" t="s">
        <v>3</v>
      </c>
      <c r="HN129" t="s">
        <v>3</v>
      </c>
      <c r="HO129" t="s">
        <v>3</v>
      </c>
      <c r="HP129" t="s">
        <v>3</v>
      </c>
      <c r="HQ129" t="s">
        <v>3</v>
      </c>
      <c r="IK129">
        <v>0</v>
      </c>
    </row>
    <row r="130" spans="1:245" x14ac:dyDescent="0.2">
      <c r="A130">
        <v>17</v>
      </c>
      <c r="B130">
        <v>1</v>
      </c>
      <c r="E130" t="s">
        <v>254</v>
      </c>
      <c r="F130" t="s">
        <v>3</v>
      </c>
      <c r="G130" t="s">
        <v>255</v>
      </c>
      <c r="H130" t="s">
        <v>42</v>
      </c>
      <c r="I130">
        <v>30</v>
      </c>
      <c r="J130">
        <v>0</v>
      </c>
      <c r="K130">
        <v>30</v>
      </c>
      <c r="O130">
        <f t="shared" si="108"/>
        <v>150</v>
      </c>
      <c r="P130">
        <f t="shared" si="109"/>
        <v>150</v>
      </c>
      <c r="Q130">
        <f t="shared" si="110"/>
        <v>0</v>
      </c>
      <c r="R130">
        <f t="shared" si="111"/>
        <v>0</v>
      </c>
      <c r="S130">
        <f t="shared" si="112"/>
        <v>0</v>
      </c>
      <c r="T130">
        <f t="shared" si="113"/>
        <v>0</v>
      </c>
      <c r="U130">
        <f t="shared" si="114"/>
        <v>0</v>
      </c>
      <c r="V130">
        <f t="shared" si="115"/>
        <v>0</v>
      </c>
      <c r="W130">
        <f t="shared" si="116"/>
        <v>0</v>
      </c>
      <c r="X130">
        <f t="shared" si="117"/>
        <v>0</v>
      </c>
      <c r="Y130">
        <f t="shared" si="118"/>
        <v>0</v>
      </c>
      <c r="AA130">
        <v>78076343</v>
      </c>
      <c r="AB130">
        <f t="shared" si="119"/>
        <v>5</v>
      </c>
      <c r="AC130">
        <f t="shared" si="150"/>
        <v>5</v>
      </c>
      <c r="AD130">
        <f t="shared" si="120"/>
        <v>0</v>
      </c>
      <c r="AE130">
        <f t="shared" si="121"/>
        <v>0</v>
      </c>
      <c r="AF130">
        <f t="shared" si="146"/>
        <v>0</v>
      </c>
      <c r="AG130">
        <f t="shared" si="122"/>
        <v>0</v>
      </c>
      <c r="AH130">
        <f t="shared" si="147"/>
        <v>0</v>
      </c>
      <c r="AI130">
        <f t="shared" si="123"/>
        <v>0</v>
      </c>
      <c r="AJ130">
        <f t="shared" si="124"/>
        <v>0</v>
      </c>
      <c r="AK130">
        <v>5</v>
      </c>
      <c r="AL130">
        <v>5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1</v>
      </c>
      <c r="AW130">
        <v>1</v>
      </c>
      <c r="AZ130">
        <v>1</v>
      </c>
      <c r="BA130">
        <v>1</v>
      </c>
      <c r="BB130">
        <v>1</v>
      </c>
      <c r="BC130">
        <v>1</v>
      </c>
      <c r="BD130" t="s">
        <v>3</v>
      </c>
      <c r="BE130" t="s">
        <v>3</v>
      </c>
      <c r="BF130" t="s">
        <v>3</v>
      </c>
      <c r="BG130" t="s">
        <v>3</v>
      </c>
      <c r="BH130">
        <v>3</v>
      </c>
      <c r="BI130">
        <v>1</v>
      </c>
      <c r="BJ130" t="s">
        <v>3</v>
      </c>
      <c r="BM130">
        <v>1100</v>
      </c>
      <c r="BN130">
        <v>0</v>
      </c>
      <c r="BO130" t="s">
        <v>3</v>
      </c>
      <c r="BP130">
        <v>0</v>
      </c>
      <c r="BQ130">
        <v>8</v>
      </c>
      <c r="BR130">
        <v>0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 t="s">
        <v>3</v>
      </c>
      <c r="BZ130">
        <v>0</v>
      </c>
      <c r="CA130">
        <v>0</v>
      </c>
      <c r="CB130" t="s">
        <v>3</v>
      </c>
      <c r="CE130">
        <v>0</v>
      </c>
      <c r="CF130">
        <v>0</v>
      </c>
      <c r="CG130">
        <v>0</v>
      </c>
      <c r="CM130">
        <v>0</v>
      </c>
      <c r="CN130" t="s">
        <v>3</v>
      </c>
      <c r="CO130">
        <v>0</v>
      </c>
      <c r="CP130">
        <f t="shared" si="125"/>
        <v>150</v>
      </c>
      <c r="CQ130">
        <f t="shared" si="126"/>
        <v>5</v>
      </c>
      <c r="CR130">
        <f t="shared" si="127"/>
        <v>0</v>
      </c>
      <c r="CS130">
        <f t="shared" si="128"/>
        <v>0</v>
      </c>
      <c r="CT130">
        <f t="shared" si="129"/>
        <v>0</v>
      </c>
      <c r="CU130">
        <f t="shared" si="130"/>
        <v>0</v>
      </c>
      <c r="CV130">
        <f t="shared" si="131"/>
        <v>0</v>
      </c>
      <c r="CW130">
        <f t="shared" si="132"/>
        <v>0</v>
      </c>
      <c r="CX130">
        <f t="shared" si="133"/>
        <v>0</v>
      </c>
      <c r="CY130">
        <f t="shared" si="134"/>
        <v>0</v>
      </c>
      <c r="CZ130">
        <f t="shared" si="135"/>
        <v>0</v>
      </c>
      <c r="DC130" t="s">
        <v>3</v>
      </c>
      <c r="DD130" t="s">
        <v>3</v>
      </c>
      <c r="DE130" t="s">
        <v>3</v>
      </c>
      <c r="DF130" t="s">
        <v>3</v>
      </c>
      <c r="DG130" t="s">
        <v>3</v>
      </c>
      <c r="DH130" t="s">
        <v>3</v>
      </c>
      <c r="DI130" t="s">
        <v>3</v>
      </c>
      <c r="DJ130" t="s">
        <v>3</v>
      </c>
      <c r="DK130" t="s">
        <v>3</v>
      </c>
      <c r="DL130" t="s">
        <v>3</v>
      </c>
      <c r="DM130" t="s">
        <v>3</v>
      </c>
      <c r="DN130">
        <v>0</v>
      </c>
      <c r="DO130">
        <v>0</v>
      </c>
      <c r="DP130">
        <v>1</v>
      </c>
      <c r="DQ130">
        <v>1</v>
      </c>
      <c r="DU130">
        <v>1013</v>
      </c>
      <c r="DV130" t="s">
        <v>42</v>
      </c>
      <c r="DW130" t="s">
        <v>42</v>
      </c>
      <c r="DX130">
        <v>1</v>
      </c>
      <c r="DZ130" t="s">
        <v>3</v>
      </c>
      <c r="EA130" t="s">
        <v>3</v>
      </c>
      <c r="EB130" t="s">
        <v>3</v>
      </c>
      <c r="EC130" t="s">
        <v>3</v>
      </c>
      <c r="EE130">
        <v>68514636</v>
      </c>
      <c r="EF130">
        <v>8</v>
      </c>
      <c r="EG130" t="s">
        <v>43</v>
      </c>
      <c r="EH130">
        <v>0</v>
      </c>
      <c r="EI130" t="s">
        <v>3</v>
      </c>
      <c r="EJ130">
        <v>1</v>
      </c>
      <c r="EK130">
        <v>1100</v>
      </c>
      <c r="EL130" t="s">
        <v>44</v>
      </c>
      <c r="EM130" t="s">
        <v>45</v>
      </c>
      <c r="EO130" t="s">
        <v>3</v>
      </c>
      <c r="EQ130">
        <v>0</v>
      </c>
      <c r="ER130">
        <v>5</v>
      </c>
      <c r="ES130">
        <v>5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5</v>
      </c>
      <c r="FC130">
        <v>0</v>
      </c>
      <c r="FD130">
        <v>18</v>
      </c>
      <c r="FF130">
        <v>5</v>
      </c>
      <c r="FQ130">
        <v>0</v>
      </c>
      <c r="FR130">
        <f t="shared" si="136"/>
        <v>0</v>
      </c>
      <c r="FS130">
        <v>0</v>
      </c>
      <c r="FX130">
        <v>0</v>
      </c>
      <c r="FY130">
        <v>0</v>
      </c>
      <c r="GA130" t="s">
        <v>3</v>
      </c>
      <c r="GD130">
        <v>1</v>
      </c>
      <c r="GF130">
        <v>1151470292</v>
      </c>
      <c r="GG130">
        <v>2</v>
      </c>
      <c r="GH130">
        <v>3</v>
      </c>
      <c r="GI130">
        <v>-2</v>
      </c>
      <c r="GJ130">
        <v>0</v>
      </c>
      <c r="GK130">
        <v>0</v>
      </c>
      <c r="GL130">
        <f t="shared" si="137"/>
        <v>0</v>
      </c>
      <c r="GM130">
        <f t="shared" si="138"/>
        <v>150</v>
      </c>
      <c r="GN130">
        <f t="shared" si="139"/>
        <v>150</v>
      </c>
      <c r="GO130">
        <f t="shared" si="140"/>
        <v>0</v>
      </c>
      <c r="GP130">
        <f t="shared" si="141"/>
        <v>0</v>
      </c>
      <c r="GR130">
        <v>1</v>
      </c>
      <c r="GS130">
        <v>1</v>
      </c>
      <c r="GT130">
        <v>0</v>
      </c>
      <c r="GU130" t="s">
        <v>3</v>
      </c>
      <c r="GV130">
        <f t="shared" si="142"/>
        <v>0</v>
      </c>
      <c r="GW130">
        <v>1</v>
      </c>
      <c r="GX130">
        <f t="shared" si="143"/>
        <v>0</v>
      </c>
      <c r="HA130">
        <v>0</v>
      </c>
      <c r="HB130">
        <v>0</v>
      </c>
      <c r="HC130">
        <f t="shared" si="144"/>
        <v>0</v>
      </c>
      <c r="HE130" t="s">
        <v>3</v>
      </c>
      <c r="HF130" t="s">
        <v>3</v>
      </c>
      <c r="HM130" t="s">
        <v>3</v>
      </c>
      <c r="HN130" t="s">
        <v>3</v>
      </c>
      <c r="HO130" t="s">
        <v>3</v>
      </c>
      <c r="HP130" t="s">
        <v>3</v>
      </c>
      <c r="HQ130" t="s">
        <v>3</v>
      </c>
      <c r="IK130">
        <v>0</v>
      </c>
    </row>
    <row r="131" spans="1:245" x14ac:dyDescent="0.2">
      <c r="A131">
        <v>17</v>
      </c>
      <c r="B131">
        <v>1</v>
      </c>
      <c r="E131" t="s">
        <v>256</v>
      </c>
      <c r="F131" t="s">
        <v>3</v>
      </c>
      <c r="G131" t="s">
        <v>257</v>
      </c>
      <c r="H131" t="s">
        <v>258</v>
      </c>
      <c r="I131">
        <v>600</v>
      </c>
      <c r="J131">
        <v>0</v>
      </c>
      <c r="K131">
        <v>600</v>
      </c>
      <c r="O131">
        <f t="shared" si="108"/>
        <v>3000</v>
      </c>
      <c r="P131">
        <f t="shared" si="109"/>
        <v>3000</v>
      </c>
      <c r="Q131">
        <f t="shared" si="110"/>
        <v>0</v>
      </c>
      <c r="R131">
        <f t="shared" si="111"/>
        <v>0</v>
      </c>
      <c r="S131">
        <f t="shared" si="112"/>
        <v>0</v>
      </c>
      <c r="T131">
        <f t="shared" si="113"/>
        <v>0</v>
      </c>
      <c r="U131">
        <f t="shared" si="114"/>
        <v>0</v>
      </c>
      <c r="V131">
        <f t="shared" si="115"/>
        <v>0</v>
      </c>
      <c r="W131">
        <f t="shared" si="116"/>
        <v>0</v>
      </c>
      <c r="X131">
        <f t="shared" si="117"/>
        <v>0</v>
      </c>
      <c r="Y131">
        <f t="shared" si="118"/>
        <v>0</v>
      </c>
      <c r="AA131">
        <v>78076343</v>
      </c>
      <c r="AB131">
        <f t="shared" si="119"/>
        <v>5</v>
      </c>
      <c r="AC131">
        <f t="shared" si="150"/>
        <v>5</v>
      </c>
      <c r="AD131">
        <f t="shared" si="120"/>
        <v>0</v>
      </c>
      <c r="AE131">
        <f t="shared" si="121"/>
        <v>0</v>
      </c>
      <c r="AF131">
        <f t="shared" si="146"/>
        <v>0</v>
      </c>
      <c r="AG131">
        <f t="shared" si="122"/>
        <v>0</v>
      </c>
      <c r="AH131">
        <f t="shared" si="147"/>
        <v>0</v>
      </c>
      <c r="AI131">
        <f t="shared" si="123"/>
        <v>0</v>
      </c>
      <c r="AJ131">
        <f t="shared" si="124"/>
        <v>0</v>
      </c>
      <c r="AK131">
        <v>5</v>
      </c>
      <c r="AL131">
        <v>5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1</v>
      </c>
      <c r="AW131">
        <v>1</v>
      </c>
      <c r="AZ131">
        <v>1</v>
      </c>
      <c r="BA131">
        <v>1</v>
      </c>
      <c r="BB131">
        <v>1</v>
      </c>
      <c r="BC131">
        <v>1</v>
      </c>
      <c r="BD131" t="s">
        <v>3</v>
      </c>
      <c r="BE131" t="s">
        <v>3</v>
      </c>
      <c r="BF131" t="s">
        <v>3</v>
      </c>
      <c r="BG131" t="s">
        <v>3</v>
      </c>
      <c r="BH131">
        <v>3</v>
      </c>
      <c r="BI131">
        <v>1</v>
      </c>
      <c r="BJ131" t="s">
        <v>3</v>
      </c>
      <c r="BM131">
        <v>1100</v>
      </c>
      <c r="BN131">
        <v>0</v>
      </c>
      <c r="BO131" t="s">
        <v>3</v>
      </c>
      <c r="BP131">
        <v>0</v>
      </c>
      <c r="BQ131">
        <v>8</v>
      </c>
      <c r="BR131">
        <v>0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 t="s">
        <v>3</v>
      </c>
      <c r="BZ131">
        <v>0</v>
      </c>
      <c r="CA131">
        <v>0</v>
      </c>
      <c r="CB131" t="s">
        <v>3</v>
      </c>
      <c r="CE131">
        <v>0</v>
      </c>
      <c r="CF131">
        <v>0</v>
      </c>
      <c r="CG131">
        <v>0</v>
      </c>
      <c r="CM131">
        <v>0</v>
      </c>
      <c r="CN131" t="s">
        <v>3</v>
      </c>
      <c r="CO131">
        <v>0</v>
      </c>
      <c r="CP131">
        <f t="shared" si="125"/>
        <v>3000</v>
      </c>
      <c r="CQ131">
        <f t="shared" si="126"/>
        <v>5</v>
      </c>
      <c r="CR131">
        <f t="shared" si="127"/>
        <v>0</v>
      </c>
      <c r="CS131">
        <f t="shared" si="128"/>
        <v>0</v>
      </c>
      <c r="CT131">
        <f t="shared" si="129"/>
        <v>0</v>
      </c>
      <c r="CU131">
        <f t="shared" si="130"/>
        <v>0</v>
      </c>
      <c r="CV131">
        <f t="shared" si="131"/>
        <v>0</v>
      </c>
      <c r="CW131">
        <f t="shared" si="132"/>
        <v>0</v>
      </c>
      <c r="CX131">
        <f t="shared" si="133"/>
        <v>0</v>
      </c>
      <c r="CY131">
        <f t="shared" si="134"/>
        <v>0</v>
      </c>
      <c r="CZ131">
        <f t="shared" si="135"/>
        <v>0</v>
      </c>
      <c r="DC131" t="s">
        <v>3</v>
      </c>
      <c r="DD131" t="s">
        <v>3</v>
      </c>
      <c r="DE131" t="s">
        <v>3</v>
      </c>
      <c r="DF131" t="s">
        <v>3</v>
      </c>
      <c r="DG131" t="s">
        <v>3</v>
      </c>
      <c r="DH131" t="s">
        <v>3</v>
      </c>
      <c r="DI131" t="s">
        <v>3</v>
      </c>
      <c r="DJ131" t="s">
        <v>3</v>
      </c>
      <c r="DK131" t="s">
        <v>3</v>
      </c>
      <c r="DL131" t="s">
        <v>3</v>
      </c>
      <c r="DM131" t="s">
        <v>3</v>
      </c>
      <c r="DN131">
        <v>0</v>
      </c>
      <c r="DO131">
        <v>0</v>
      </c>
      <c r="DP131">
        <v>1</v>
      </c>
      <c r="DQ131">
        <v>1</v>
      </c>
      <c r="DU131">
        <v>1010</v>
      </c>
      <c r="DV131" t="s">
        <v>258</v>
      </c>
      <c r="DW131" t="s">
        <v>258</v>
      </c>
      <c r="DX131">
        <v>1</v>
      </c>
      <c r="DZ131" t="s">
        <v>3</v>
      </c>
      <c r="EA131" t="s">
        <v>3</v>
      </c>
      <c r="EB131" t="s">
        <v>3</v>
      </c>
      <c r="EC131" t="s">
        <v>3</v>
      </c>
      <c r="EE131">
        <v>68514636</v>
      </c>
      <c r="EF131">
        <v>8</v>
      </c>
      <c r="EG131" t="s">
        <v>43</v>
      </c>
      <c r="EH131">
        <v>0</v>
      </c>
      <c r="EI131" t="s">
        <v>3</v>
      </c>
      <c r="EJ131">
        <v>1</v>
      </c>
      <c r="EK131">
        <v>1100</v>
      </c>
      <c r="EL131" t="s">
        <v>44</v>
      </c>
      <c r="EM131" t="s">
        <v>45</v>
      </c>
      <c r="EO131" t="s">
        <v>3</v>
      </c>
      <c r="EQ131">
        <v>0</v>
      </c>
      <c r="ER131">
        <v>5</v>
      </c>
      <c r="ES131">
        <v>5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5</v>
      </c>
      <c r="FC131">
        <v>0</v>
      </c>
      <c r="FD131">
        <v>18</v>
      </c>
      <c r="FF131">
        <v>5</v>
      </c>
      <c r="FQ131">
        <v>0</v>
      </c>
      <c r="FR131">
        <f t="shared" si="136"/>
        <v>0</v>
      </c>
      <c r="FS131">
        <v>0</v>
      </c>
      <c r="FX131">
        <v>0</v>
      </c>
      <c r="FY131">
        <v>0</v>
      </c>
      <c r="GA131" t="s">
        <v>3</v>
      </c>
      <c r="GD131">
        <v>1</v>
      </c>
      <c r="GF131">
        <v>1162331492</v>
      </c>
      <c r="GG131">
        <v>2</v>
      </c>
      <c r="GH131">
        <v>3</v>
      </c>
      <c r="GI131">
        <v>-2</v>
      </c>
      <c r="GJ131">
        <v>0</v>
      </c>
      <c r="GK131">
        <v>0</v>
      </c>
      <c r="GL131">
        <f t="shared" si="137"/>
        <v>0</v>
      </c>
      <c r="GM131">
        <f t="shared" si="138"/>
        <v>3000</v>
      </c>
      <c r="GN131">
        <f t="shared" si="139"/>
        <v>3000</v>
      </c>
      <c r="GO131">
        <f t="shared" si="140"/>
        <v>0</v>
      </c>
      <c r="GP131">
        <f t="shared" si="141"/>
        <v>0</v>
      </c>
      <c r="GR131">
        <v>1</v>
      </c>
      <c r="GS131">
        <v>1</v>
      </c>
      <c r="GT131">
        <v>0</v>
      </c>
      <c r="GU131" t="s">
        <v>3</v>
      </c>
      <c r="GV131">
        <f t="shared" si="142"/>
        <v>0</v>
      </c>
      <c r="GW131">
        <v>1</v>
      </c>
      <c r="GX131">
        <f t="shared" si="143"/>
        <v>0</v>
      </c>
      <c r="HA131">
        <v>0</v>
      </c>
      <c r="HB131">
        <v>0</v>
      </c>
      <c r="HC131">
        <f t="shared" si="144"/>
        <v>0</v>
      </c>
      <c r="HE131" t="s">
        <v>3</v>
      </c>
      <c r="HF131" t="s">
        <v>3</v>
      </c>
      <c r="HM131" t="s">
        <v>3</v>
      </c>
      <c r="HN131" t="s">
        <v>3</v>
      </c>
      <c r="HO131" t="s">
        <v>3</v>
      </c>
      <c r="HP131" t="s">
        <v>3</v>
      </c>
      <c r="HQ131" t="s">
        <v>3</v>
      </c>
      <c r="IK131">
        <v>0</v>
      </c>
    </row>
    <row r="132" spans="1:245" x14ac:dyDescent="0.2">
      <c r="A132">
        <v>17</v>
      </c>
      <c r="B132">
        <v>1</v>
      </c>
      <c r="E132" t="s">
        <v>259</v>
      </c>
      <c r="F132" t="s">
        <v>3</v>
      </c>
      <c r="G132" t="s">
        <v>260</v>
      </c>
      <c r="H132" t="s">
        <v>42</v>
      </c>
      <c r="I132">
        <v>600</v>
      </c>
      <c r="J132">
        <v>0</v>
      </c>
      <c r="K132">
        <v>600</v>
      </c>
      <c r="O132">
        <f t="shared" si="108"/>
        <v>960</v>
      </c>
      <c r="P132">
        <f t="shared" si="109"/>
        <v>960</v>
      </c>
      <c r="Q132">
        <f t="shared" si="110"/>
        <v>0</v>
      </c>
      <c r="R132">
        <f t="shared" si="111"/>
        <v>0</v>
      </c>
      <c r="S132">
        <f t="shared" si="112"/>
        <v>0</v>
      </c>
      <c r="T132">
        <f t="shared" si="113"/>
        <v>0</v>
      </c>
      <c r="U132">
        <f t="shared" si="114"/>
        <v>0</v>
      </c>
      <c r="V132">
        <f t="shared" si="115"/>
        <v>0</v>
      </c>
      <c r="W132">
        <f t="shared" si="116"/>
        <v>0</v>
      </c>
      <c r="X132">
        <f t="shared" si="117"/>
        <v>0</v>
      </c>
      <c r="Y132">
        <f t="shared" si="118"/>
        <v>0</v>
      </c>
      <c r="AA132">
        <v>78076343</v>
      </c>
      <c r="AB132">
        <f t="shared" si="119"/>
        <v>1.6</v>
      </c>
      <c r="AC132">
        <f t="shared" si="150"/>
        <v>1.6</v>
      </c>
      <c r="AD132">
        <f t="shared" si="120"/>
        <v>0</v>
      </c>
      <c r="AE132">
        <f t="shared" si="121"/>
        <v>0</v>
      </c>
      <c r="AF132">
        <f t="shared" si="146"/>
        <v>0</v>
      </c>
      <c r="AG132">
        <f t="shared" si="122"/>
        <v>0</v>
      </c>
      <c r="AH132">
        <f t="shared" si="147"/>
        <v>0</v>
      </c>
      <c r="AI132">
        <f t="shared" si="123"/>
        <v>0</v>
      </c>
      <c r="AJ132">
        <f t="shared" si="124"/>
        <v>0</v>
      </c>
      <c r="AK132">
        <v>1.6</v>
      </c>
      <c r="AL132">
        <v>1.6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1</v>
      </c>
      <c r="AW132">
        <v>1</v>
      </c>
      <c r="AZ132">
        <v>1</v>
      </c>
      <c r="BA132">
        <v>1</v>
      </c>
      <c r="BB132">
        <v>1</v>
      </c>
      <c r="BC132">
        <v>1</v>
      </c>
      <c r="BD132" t="s">
        <v>3</v>
      </c>
      <c r="BE132" t="s">
        <v>3</v>
      </c>
      <c r="BF132" t="s">
        <v>3</v>
      </c>
      <c r="BG132" t="s">
        <v>3</v>
      </c>
      <c r="BH132">
        <v>3</v>
      </c>
      <c r="BI132">
        <v>1</v>
      </c>
      <c r="BJ132" t="s">
        <v>3</v>
      </c>
      <c r="BM132">
        <v>1100</v>
      </c>
      <c r="BN132">
        <v>0</v>
      </c>
      <c r="BO132" t="s">
        <v>3</v>
      </c>
      <c r="BP132">
        <v>0</v>
      </c>
      <c r="BQ132">
        <v>8</v>
      </c>
      <c r="BR132">
        <v>0</v>
      </c>
      <c r="BS132">
        <v>1</v>
      </c>
      <c r="BT132">
        <v>1</v>
      </c>
      <c r="BU132">
        <v>1</v>
      </c>
      <c r="BV132">
        <v>1</v>
      </c>
      <c r="BW132">
        <v>1</v>
      </c>
      <c r="BX132">
        <v>1</v>
      </c>
      <c r="BY132" t="s">
        <v>3</v>
      </c>
      <c r="BZ132">
        <v>0</v>
      </c>
      <c r="CA132">
        <v>0</v>
      </c>
      <c r="CB132" t="s">
        <v>3</v>
      </c>
      <c r="CE132">
        <v>0</v>
      </c>
      <c r="CF132">
        <v>0</v>
      </c>
      <c r="CG132">
        <v>0</v>
      </c>
      <c r="CM132">
        <v>0</v>
      </c>
      <c r="CN132" t="s">
        <v>3</v>
      </c>
      <c r="CO132">
        <v>0</v>
      </c>
      <c r="CP132">
        <f t="shared" si="125"/>
        <v>960</v>
      </c>
      <c r="CQ132">
        <f t="shared" si="126"/>
        <v>1.6</v>
      </c>
      <c r="CR132">
        <f t="shared" si="127"/>
        <v>0</v>
      </c>
      <c r="CS132">
        <f t="shared" si="128"/>
        <v>0</v>
      </c>
      <c r="CT132">
        <f t="shared" si="129"/>
        <v>0</v>
      </c>
      <c r="CU132">
        <f t="shared" si="130"/>
        <v>0</v>
      </c>
      <c r="CV132">
        <f t="shared" si="131"/>
        <v>0</v>
      </c>
      <c r="CW132">
        <f t="shared" si="132"/>
        <v>0</v>
      </c>
      <c r="CX132">
        <f t="shared" si="133"/>
        <v>0</v>
      </c>
      <c r="CY132">
        <f t="shared" si="134"/>
        <v>0</v>
      </c>
      <c r="CZ132">
        <f t="shared" si="135"/>
        <v>0</v>
      </c>
      <c r="DC132" t="s">
        <v>3</v>
      </c>
      <c r="DD132" t="s">
        <v>3</v>
      </c>
      <c r="DE132" t="s">
        <v>3</v>
      </c>
      <c r="DF132" t="s">
        <v>3</v>
      </c>
      <c r="DG132" t="s">
        <v>3</v>
      </c>
      <c r="DH132" t="s">
        <v>3</v>
      </c>
      <c r="DI132" t="s">
        <v>3</v>
      </c>
      <c r="DJ132" t="s">
        <v>3</v>
      </c>
      <c r="DK132" t="s">
        <v>3</v>
      </c>
      <c r="DL132" t="s">
        <v>3</v>
      </c>
      <c r="DM132" t="s">
        <v>3</v>
      </c>
      <c r="DN132">
        <v>0</v>
      </c>
      <c r="DO132">
        <v>0</v>
      </c>
      <c r="DP132">
        <v>1</v>
      </c>
      <c r="DQ132">
        <v>1</v>
      </c>
      <c r="DU132">
        <v>1013</v>
      </c>
      <c r="DV132" t="s">
        <v>42</v>
      </c>
      <c r="DW132" t="s">
        <v>42</v>
      </c>
      <c r="DX132">
        <v>1</v>
      </c>
      <c r="DZ132" t="s">
        <v>3</v>
      </c>
      <c r="EA132" t="s">
        <v>3</v>
      </c>
      <c r="EB132" t="s">
        <v>3</v>
      </c>
      <c r="EC132" t="s">
        <v>3</v>
      </c>
      <c r="EE132">
        <v>68514636</v>
      </c>
      <c r="EF132">
        <v>8</v>
      </c>
      <c r="EG132" t="s">
        <v>43</v>
      </c>
      <c r="EH132">
        <v>0</v>
      </c>
      <c r="EI132" t="s">
        <v>3</v>
      </c>
      <c r="EJ132">
        <v>1</v>
      </c>
      <c r="EK132">
        <v>1100</v>
      </c>
      <c r="EL132" t="s">
        <v>44</v>
      </c>
      <c r="EM132" t="s">
        <v>45</v>
      </c>
      <c r="EO132" t="s">
        <v>3</v>
      </c>
      <c r="EQ132">
        <v>0</v>
      </c>
      <c r="ER132">
        <v>1.6</v>
      </c>
      <c r="ES132">
        <v>1.6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5</v>
      </c>
      <c r="FC132">
        <v>0</v>
      </c>
      <c r="FD132">
        <v>18</v>
      </c>
      <c r="FF132">
        <v>1.6</v>
      </c>
      <c r="FQ132">
        <v>0</v>
      </c>
      <c r="FR132">
        <f t="shared" si="136"/>
        <v>0</v>
      </c>
      <c r="FS132">
        <v>0</v>
      </c>
      <c r="FX132">
        <v>0</v>
      </c>
      <c r="FY132">
        <v>0</v>
      </c>
      <c r="GA132" t="s">
        <v>3</v>
      </c>
      <c r="GD132">
        <v>1</v>
      </c>
      <c r="GF132">
        <v>-911120269</v>
      </c>
      <c r="GG132">
        <v>2</v>
      </c>
      <c r="GH132">
        <v>3</v>
      </c>
      <c r="GI132">
        <v>-2</v>
      </c>
      <c r="GJ132">
        <v>0</v>
      </c>
      <c r="GK132">
        <v>0</v>
      </c>
      <c r="GL132">
        <f t="shared" si="137"/>
        <v>0</v>
      </c>
      <c r="GM132">
        <f t="shared" si="138"/>
        <v>960</v>
      </c>
      <c r="GN132">
        <f t="shared" si="139"/>
        <v>960</v>
      </c>
      <c r="GO132">
        <f t="shared" si="140"/>
        <v>0</v>
      </c>
      <c r="GP132">
        <f t="shared" si="141"/>
        <v>0</v>
      </c>
      <c r="GR132">
        <v>1</v>
      </c>
      <c r="GS132">
        <v>1</v>
      </c>
      <c r="GT132">
        <v>0</v>
      </c>
      <c r="GU132" t="s">
        <v>3</v>
      </c>
      <c r="GV132">
        <f t="shared" si="142"/>
        <v>0</v>
      </c>
      <c r="GW132">
        <v>1</v>
      </c>
      <c r="GX132">
        <f t="shared" si="143"/>
        <v>0</v>
      </c>
      <c r="HA132">
        <v>0</v>
      </c>
      <c r="HB132">
        <v>0</v>
      </c>
      <c r="HC132">
        <f t="shared" si="144"/>
        <v>0</v>
      </c>
      <c r="HE132" t="s">
        <v>3</v>
      </c>
      <c r="HF132" t="s">
        <v>3</v>
      </c>
      <c r="HM132" t="s">
        <v>3</v>
      </c>
      <c r="HN132" t="s">
        <v>3</v>
      </c>
      <c r="HO132" t="s">
        <v>3</v>
      </c>
      <c r="HP132" t="s">
        <v>3</v>
      </c>
      <c r="HQ132" t="s">
        <v>3</v>
      </c>
      <c r="IK132">
        <v>0</v>
      </c>
    </row>
    <row r="133" spans="1:245" x14ac:dyDescent="0.2">
      <c r="A133">
        <v>17</v>
      </c>
      <c r="B133">
        <v>1</v>
      </c>
      <c r="E133" t="s">
        <v>261</v>
      </c>
      <c r="F133" t="s">
        <v>3</v>
      </c>
      <c r="G133" t="s">
        <v>166</v>
      </c>
      <c r="H133" t="s">
        <v>42</v>
      </c>
      <c r="I133">
        <v>0</v>
      </c>
      <c r="J133">
        <v>0</v>
      </c>
      <c r="K133">
        <v>0</v>
      </c>
      <c r="O133">
        <f t="shared" si="108"/>
        <v>0</v>
      </c>
      <c r="P133">
        <f t="shared" si="109"/>
        <v>0</v>
      </c>
      <c r="Q133">
        <f t="shared" si="110"/>
        <v>0</v>
      </c>
      <c r="R133">
        <f t="shared" si="111"/>
        <v>0</v>
      </c>
      <c r="S133">
        <f t="shared" si="112"/>
        <v>0</v>
      </c>
      <c r="T133">
        <f t="shared" si="113"/>
        <v>0</v>
      </c>
      <c r="U133">
        <f t="shared" si="114"/>
        <v>0</v>
      </c>
      <c r="V133">
        <f t="shared" si="115"/>
        <v>0</v>
      </c>
      <c r="W133">
        <f t="shared" si="116"/>
        <v>0</v>
      </c>
      <c r="X133">
        <f t="shared" si="117"/>
        <v>0</v>
      </c>
      <c r="Y133">
        <f t="shared" si="118"/>
        <v>0</v>
      </c>
      <c r="AA133">
        <v>78076343</v>
      </c>
      <c r="AB133">
        <f t="shared" si="119"/>
        <v>1.8</v>
      </c>
      <c r="AC133">
        <f t="shared" si="150"/>
        <v>1.8</v>
      </c>
      <c r="AD133">
        <f t="shared" si="120"/>
        <v>0</v>
      </c>
      <c r="AE133">
        <f t="shared" si="121"/>
        <v>0</v>
      </c>
      <c r="AF133">
        <f t="shared" si="146"/>
        <v>0</v>
      </c>
      <c r="AG133">
        <f t="shared" si="122"/>
        <v>0</v>
      </c>
      <c r="AH133">
        <f t="shared" si="147"/>
        <v>0</v>
      </c>
      <c r="AI133">
        <f t="shared" si="123"/>
        <v>0</v>
      </c>
      <c r="AJ133">
        <f t="shared" si="124"/>
        <v>0</v>
      </c>
      <c r="AK133">
        <v>1.8</v>
      </c>
      <c r="AL133">
        <v>1.8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1</v>
      </c>
      <c r="AW133">
        <v>1</v>
      </c>
      <c r="AZ133">
        <v>1</v>
      </c>
      <c r="BA133">
        <v>1</v>
      </c>
      <c r="BB133">
        <v>1</v>
      </c>
      <c r="BC133">
        <v>1</v>
      </c>
      <c r="BD133" t="s">
        <v>3</v>
      </c>
      <c r="BE133" t="s">
        <v>3</v>
      </c>
      <c r="BF133" t="s">
        <v>3</v>
      </c>
      <c r="BG133" t="s">
        <v>3</v>
      </c>
      <c r="BH133">
        <v>3</v>
      </c>
      <c r="BI133">
        <v>1</v>
      </c>
      <c r="BJ133" t="s">
        <v>3</v>
      </c>
      <c r="BM133">
        <v>1100</v>
      </c>
      <c r="BN133">
        <v>0</v>
      </c>
      <c r="BO133" t="s">
        <v>3</v>
      </c>
      <c r="BP133">
        <v>0</v>
      </c>
      <c r="BQ133">
        <v>8</v>
      </c>
      <c r="BR133">
        <v>0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 t="s">
        <v>3</v>
      </c>
      <c r="BZ133">
        <v>0</v>
      </c>
      <c r="CA133">
        <v>0</v>
      </c>
      <c r="CB133" t="s">
        <v>3</v>
      </c>
      <c r="CE133">
        <v>0</v>
      </c>
      <c r="CF133">
        <v>0</v>
      </c>
      <c r="CG133">
        <v>0</v>
      </c>
      <c r="CM133">
        <v>0</v>
      </c>
      <c r="CN133" t="s">
        <v>3</v>
      </c>
      <c r="CO133">
        <v>0</v>
      </c>
      <c r="CP133">
        <f t="shared" si="125"/>
        <v>0</v>
      </c>
      <c r="CQ133">
        <f t="shared" si="126"/>
        <v>1.8</v>
      </c>
      <c r="CR133">
        <f t="shared" si="127"/>
        <v>0</v>
      </c>
      <c r="CS133">
        <f t="shared" si="128"/>
        <v>0</v>
      </c>
      <c r="CT133">
        <f t="shared" si="129"/>
        <v>0</v>
      </c>
      <c r="CU133">
        <f t="shared" si="130"/>
        <v>0</v>
      </c>
      <c r="CV133">
        <f t="shared" si="131"/>
        <v>0</v>
      </c>
      <c r="CW133">
        <f t="shared" si="132"/>
        <v>0</v>
      </c>
      <c r="CX133">
        <f t="shared" si="133"/>
        <v>0</v>
      </c>
      <c r="CY133">
        <f t="shared" si="134"/>
        <v>0</v>
      </c>
      <c r="CZ133">
        <f t="shared" si="135"/>
        <v>0</v>
      </c>
      <c r="DC133" t="s">
        <v>3</v>
      </c>
      <c r="DD133" t="s">
        <v>3</v>
      </c>
      <c r="DE133" t="s">
        <v>3</v>
      </c>
      <c r="DF133" t="s">
        <v>3</v>
      </c>
      <c r="DG133" t="s">
        <v>3</v>
      </c>
      <c r="DH133" t="s">
        <v>3</v>
      </c>
      <c r="DI133" t="s">
        <v>3</v>
      </c>
      <c r="DJ133" t="s">
        <v>3</v>
      </c>
      <c r="DK133" t="s">
        <v>3</v>
      </c>
      <c r="DL133" t="s">
        <v>3</v>
      </c>
      <c r="DM133" t="s">
        <v>3</v>
      </c>
      <c r="DN133">
        <v>0</v>
      </c>
      <c r="DO133">
        <v>0</v>
      </c>
      <c r="DP133">
        <v>1</v>
      </c>
      <c r="DQ133">
        <v>1</v>
      </c>
      <c r="DU133">
        <v>1013</v>
      </c>
      <c r="DV133" t="s">
        <v>42</v>
      </c>
      <c r="DW133" t="s">
        <v>42</v>
      </c>
      <c r="DX133">
        <v>1</v>
      </c>
      <c r="DZ133" t="s">
        <v>3</v>
      </c>
      <c r="EA133" t="s">
        <v>3</v>
      </c>
      <c r="EB133" t="s">
        <v>3</v>
      </c>
      <c r="EC133" t="s">
        <v>3</v>
      </c>
      <c r="EE133">
        <v>68514636</v>
      </c>
      <c r="EF133">
        <v>8</v>
      </c>
      <c r="EG133" t="s">
        <v>43</v>
      </c>
      <c r="EH133">
        <v>0</v>
      </c>
      <c r="EI133" t="s">
        <v>3</v>
      </c>
      <c r="EJ133">
        <v>1</v>
      </c>
      <c r="EK133">
        <v>1100</v>
      </c>
      <c r="EL133" t="s">
        <v>44</v>
      </c>
      <c r="EM133" t="s">
        <v>45</v>
      </c>
      <c r="EO133" t="s">
        <v>3</v>
      </c>
      <c r="EQ133">
        <v>0</v>
      </c>
      <c r="ER133">
        <v>1.8</v>
      </c>
      <c r="ES133">
        <v>1.8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5</v>
      </c>
      <c r="FC133">
        <v>0</v>
      </c>
      <c r="FD133">
        <v>18</v>
      </c>
      <c r="FF133">
        <v>1.8</v>
      </c>
      <c r="FQ133">
        <v>0</v>
      </c>
      <c r="FR133">
        <f t="shared" si="136"/>
        <v>0</v>
      </c>
      <c r="FS133">
        <v>0</v>
      </c>
      <c r="FX133">
        <v>0</v>
      </c>
      <c r="FY133">
        <v>0</v>
      </c>
      <c r="GA133" t="s">
        <v>3</v>
      </c>
      <c r="GD133">
        <v>1</v>
      </c>
      <c r="GF133">
        <v>392034612</v>
      </c>
      <c r="GG133">
        <v>2</v>
      </c>
      <c r="GH133">
        <v>3</v>
      </c>
      <c r="GI133">
        <v>-2</v>
      </c>
      <c r="GJ133">
        <v>0</v>
      </c>
      <c r="GK133">
        <v>0</v>
      </c>
      <c r="GL133">
        <f t="shared" si="137"/>
        <v>0</v>
      </c>
      <c r="GM133">
        <f t="shared" si="138"/>
        <v>0</v>
      </c>
      <c r="GN133">
        <f t="shared" si="139"/>
        <v>0</v>
      </c>
      <c r="GO133">
        <f t="shared" si="140"/>
        <v>0</v>
      </c>
      <c r="GP133">
        <f t="shared" si="141"/>
        <v>0</v>
      </c>
      <c r="GR133">
        <v>1</v>
      </c>
      <c r="GS133">
        <v>1</v>
      </c>
      <c r="GT133">
        <v>0</v>
      </c>
      <c r="GU133" t="s">
        <v>3</v>
      </c>
      <c r="GV133">
        <f t="shared" si="142"/>
        <v>0</v>
      </c>
      <c r="GW133">
        <v>1</v>
      </c>
      <c r="GX133">
        <f t="shared" si="143"/>
        <v>0</v>
      </c>
      <c r="HA133">
        <v>0</v>
      </c>
      <c r="HB133">
        <v>0</v>
      </c>
      <c r="HC133">
        <f t="shared" si="144"/>
        <v>0</v>
      </c>
      <c r="HE133" t="s">
        <v>3</v>
      </c>
      <c r="HF133" t="s">
        <v>3</v>
      </c>
      <c r="HM133" t="s">
        <v>3</v>
      </c>
      <c r="HN133" t="s">
        <v>3</v>
      </c>
      <c r="HO133" t="s">
        <v>3</v>
      </c>
      <c r="HP133" t="s">
        <v>3</v>
      </c>
      <c r="HQ133" t="s">
        <v>3</v>
      </c>
      <c r="IK133">
        <v>0</v>
      </c>
    </row>
    <row r="134" spans="1:245" x14ac:dyDescent="0.2">
      <c r="A134">
        <v>17</v>
      </c>
      <c r="B134">
        <v>1</v>
      </c>
      <c r="E134" t="s">
        <v>262</v>
      </c>
      <c r="F134" t="s">
        <v>263</v>
      </c>
      <c r="G134" t="s">
        <v>264</v>
      </c>
      <c r="H134" t="s">
        <v>265</v>
      </c>
      <c r="I134">
        <v>4</v>
      </c>
      <c r="J134">
        <v>0</v>
      </c>
      <c r="K134">
        <v>4</v>
      </c>
      <c r="O134">
        <f t="shared" si="108"/>
        <v>386.32</v>
      </c>
      <c r="P134">
        <f t="shared" si="109"/>
        <v>386.32</v>
      </c>
      <c r="Q134">
        <f t="shared" si="110"/>
        <v>0</v>
      </c>
      <c r="R134">
        <f t="shared" si="111"/>
        <v>0</v>
      </c>
      <c r="S134">
        <f t="shared" si="112"/>
        <v>0</v>
      </c>
      <c r="T134">
        <f t="shared" si="113"/>
        <v>0</v>
      </c>
      <c r="U134">
        <f t="shared" si="114"/>
        <v>0</v>
      </c>
      <c r="V134">
        <f t="shared" si="115"/>
        <v>0</v>
      </c>
      <c r="W134">
        <f t="shared" si="116"/>
        <v>0</v>
      </c>
      <c r="X134">
        <f t="shared" si="117"/>
        <v>0</v>
      </c>
      <c r="Y134">
        <f t="shared" si="118"/>
        <v>0</v>
      </c>
      <c r="AA134">
        <v>78076343</v>
      </c>
      <c r="AB134">
        <f t="shared" si="119"/>
        <v>96.58</v>
      </c>
      <c r="AC134">
        <f t="shared" si="150"/>
        <v>96.58</v>
      </c>
      <c r="AD134">
        <f t="shared" si="120"/>
        <v>0</v>
      </c>
      <c r="AE134">
        <f t="shared" si="121"/>
        <v>0</v>
      </c>
      <c r="AF134">
        <f t="shared" si="146"/>
        <v>0</v>
      </c>
      <c r="AG134">
        <f t="shared" si="122"/>
        <v>0</v>
      </c>
      <c r="AH134">
        <f t="shared" si="147"/>
        <v>0</v>
      </c>
      <c r="AI134">
        <f t="shared" si="123"/>
        <v>0</v>
      </c>
      <c r="AJ134">
        <f t="shared" si="124"/>
        <v>0</v>
      </c>
      <c r="AK134">
        <v>96.58</v>
      </c>
      <c r="AL134">
        <v>96.58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1</v>
      </c>
      <c r="AW134">
        <v>1</v>
      </c>
      <c r="AZ134">
        <v>1</v>
      </c>
      <c r="BA134">
        <v>1</v>
      </c>
      <c r="BB134">
        <v>1</v>
      </c>
      <c r="BC134">
        <v>1</v>
      </c>
      <c r="BD134" t="s">
        <v>3</v>
      </c>
      <c r="BE134" t="s">
        <v>3</v>
      </c>
      <c r="BF134" t="s">
        <v>3</v>
      </c>
      <c r="BG134" t="s">
        <v>3</v>
      </c>
      <c r="BH134">
        <v>3</v>
      </c>
      <c r="BI134">
        <v>1</v>
      </c>
      <c r="BJ134" t="s">
        <v>3</v>
      </c>
      <c r="BM134">
        <v>1100</v>
      </c>
      <c r="BN134">
        <v>0</v>
      </c>
      <c r="BO134" t="s">
        <v>3</v>
      </c>
      <c r="BP134">
        <v>0</v>
      </c>
      <c r="BQ134">
        <v>8</v>
      </c>
      <c r="BR134">
        <v>0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 t="s">
        <v>3</v>
      </c>
      <c r="BZ134">
        <v>0</v>
      </c>
      <c r="CA134">
        <v>0</v>
      </c>
      <c r="CB134" t="s">
        <v>3</v>
      </c>
      <c r="CE134">
        <v>0</v>
      </c>
      <c r="CF134">
        <v>0</v>
      </c>
      <c r="CG134">
        <v>0</v>
      </c>
      <c r="CM134">
        <v>0</v>
      </c>
      <c r="CN134" t="s">
        <v>3</v>
      </c>
      <c r="CO134">
        <v>0</v>
      </c>
      <c r="CP134">
        <f t="shared" si="125"/>
        <v>386.32</v>
      </c>
      <c r="CQ134">
        <f t="shared" si="126"/>
        <v>96.58</v>
      </c>
      <c r="CR134">
        <f t="shared" si="127"/>
        <v>0</v>
      </c>
      <c r="CS134">
        <f t="shared" si="128"/>
        <v>0</v>
      </c>
      <c r="CT134">
        <f t="shared" si="129"/>
        <v>0</v>
      </c>
      <c r="CU134">
        <f t="shared" si="130"/>
        <v>0</v>
      </c>
      <c r="CV134">
        <f t="shared" si="131"/>
        <v>0</v>
      </c>
      <c r="CW134">
        <f t="shared" si="132"/>
        <v>0</v>
      </c>
      <c r="CX134">
        <f t="shared" si="133"/>
        <v>0</v>
      </c>
      <c r="CY134">
        <f t="shared" si="134"/>
        <v>0</v>
      </c>
      <c r="CZ134">
        <f t="shared" si="135"/>
        <v>0</v>
      </c>
      <c r="DC134" t="s">
        <v>3</v>
      </c>
      <c r="DD134" t="s">
        <v>3</v>
      </c>
      <c r="DE134" t="s">
        <v>3</v>
      </c>
      <c r="DF134" t="s">
        <v>3</v>
      </c>
      <c r="DG134" t="s">
        <v>3</v>
      </c>
      <c r="DH134" t="s">
        <v>3</v>
      </c>
      <c r="DI134" t="s">
        <v>3</v>
      </c>
      <c r="DJ134" t="s">
        <v>3</v>
      </c>
      <c r="DK134" t="s">
        <v>3</v>
      </c>
      <c r="DL134" t="s">
        <v>3</v>
      </c>
      <c r="DM134" t="s">
        <v>3</v>
      </c>
      <c r="DN134">
        <v>0</v>
      </c>
      <c r="DO134">
        <v>0</v>
      </c>
      <c r="DP134">
        <v>1</v>
      </c>
      <c r="DQ134">
        <v>1</v>
      </c>
      <c r="DU134">
        <v>1010</v>
      </c>
      <c r="DV134" t="s">
        <v>265</v>
      </c>
      <c r="DW134" t="s">
        <v>265</v>
      </c>
      <c r="DX134">
        <v>1</v>
      </c>
      <c r="DZ134" t="s">
        <v>3</v>
      </c>
      <c r="EA134" t="s">
        <v>3</v>
      </c>
      <c r="EB134" t="s">
        <v>3</v>
      </c>
      <c r="EC134" t="s">
        <v>3</v>
      </c>
      <c r="EE134">
        <v>68514636</v>
      </c>
      <c r="EF134">
        <v>8</v>
      </c>
      <c r="EG134" t="s">
        <v>43</v>
      </c>
      <c r="EH134">
        <v>0</v>
      </c>
      <c r="EI134" t="s">
        <v>3</v>
      </c>
      <c r="EJ134">
        <v>1</v>
      </c>
      <c r="EK134">
        <v>1100</v>
      </c>
      <c r="EL134" t="s">
        <v>44</v>
      </c>
      <c r="EM134" t="s">
        <v>45</v>
      </c>
      <c r="EO134" t="s">
        <v>3</v>
      </c>
      <c r="EQ134">
        <v>0</v>
      </c>
      <c r="ER134">
        <v>96.58</v>
      </c>
      <c r="ES134">
        <v>96.58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5</v>
      </c>
      <c r="FC134">
        <v>0</v>
      </c>
      <c r="FD134">
        <v>18</v>
      </c>
      <c r="FF134">
        <v>96.58</v>
      </c>
      <c r="FQ134">
        <v>0</v>
      </c>
      <c r="FR134">
        <f t="shared" si="136"/>
        <v>0</v>
      </c>
      <c r="FS134">
        <v>0</v>
      </c>
      <c r="FX134">
        <v>0</v>
      </c>
      <c r="FY134">
        <v>0</v>
      </c>
      <c r="GA134" t="s">
        <v>3</v>
      </c>
      <c r="GD134">
        <v>1</v>
      </c>
      <c r="GF134">
        <v>-625755902</v>
      </c>
      <c r="GG134">
        <v>2</v>
      </c>
      <c r="GH134">
        <v>3</v>
      </c>
      <c r="GI134">
        <v>-2</v>
      </c>
      <c r="GJ134">
        <v>0</v>
      </c>
      <c r="GK134">
        <v>0</v>
      </c>
      <c r="GL134">
        <f t="shared" si="137"/>
        <v>0</v>
      </c>
      <c r="GM134">
        <f t="shared" si="138"/>
        <v>386.32</v>
      </c>
      <c r="GN134">
        <f t="shared" si="139"/>
        <v>386.32</v>
      </c>
      <c r="GO134">
        <f t="shared" si="140"/>
        <v>0</v>
      </c>
      <c r="GP134">
        <f t="shared" si="141"/>
        <v>0</v>
      </c>
      <c r="GR134">
        <v>1</v>
      </c>
      <c r="GS134">
        <v>1</v>
      </c>
      <c r="GT134">
        <v>0</v>
      </c>
      <c r="GU134" t="s">
        <v>3</v>
      </c>
      <c r="GV134">
        <f t="shared" si="142"/>
        <v>0</v>
      </c>
      <c r="GW134">
        <v>1</v>
      </c>
      <c r="GX134">
        <f t="shared" si="143"/>
        <v>0</v>
      </c>
      <c r="HA134">
        <v>0</v>
      </c>
      <c r="HB134">
        <v>0</v>
      </c>
      <c r="HC134">
        <f t="shared" si="144"/>
        <v>0</v>
      </c>
      <c r="HE134" t="s">
        <v>3</v>
      </c>
      <c r="HF134" t="s">
        <v>3</v>
      </c>
      <c r="HM134" t="s">
        <v>3</v>
      </c>
      <c r="HN134" t="s">
        <v>3</v>
      </c>
      <c r="HO134" t="s">
        <v>3</v>
      </c>
      <c r="HP134" t="s">
        <v>3</v>
      </c>
      <c r="HQ134" t="s">
        <v>3</v>
      </c>
      <c r="IK134">
        <v>0</v>
      </c>
    </row>
    <row r="135" spans="1:245" x14ac:dyDescent="0.2">
      <c r="A135">
        <v>17</v>
      </c>
      <c r="B135">
        <v>1</v>
      </c>
      <c r="C135">
        <f>ROW(SmtRes!A224)</f>
        <v>224</v>
      </c>
      <c r="D135">
        <f>ROW(EtalonRes!A226)</f>
        <v>226</v>
      </c>
      <c r="E135" t="s">
        <v>266</v>
      </c>
      <c r="F135" t="s">
        <v>267</v>
      </c>
      <c r="G135" t="s">
        <v>268</v>
      </c>
      <c r="H135" t="s">
        <v>34</v>
      </c>
      <c r="I135">
        <v>1</v>
      </c>
      <c r="J135">
        <v>0</v>
      </c>
      <c r="K135">
        <v>1</v>
      </c>
      <c r="O135">
        <f t="shared" si="108"/>
        <v>30562.7</v>
      </c>
      <c r="P135">
        <f t="shared" si="109"/>
        <v>4400.18</v>
      </c>
      <c r="Q135">
        <f t="shared" si="110"/>
        <v>0</v>
      </c>
      <c r="R135">
        <f t="shared" si="111"/>
        <v>0</v>
      </c>
      <c r="S135">
        <f t="shared" si="112"/>
        <v>26162.52</v>
      </c>
      <c r="T135">
        <f t="shared" si="113"/>
        <v>0</v>
      </c>
      <c r="U135">
        <f t="shared" si="114"/>
        <v>78</v>
      </c>
      <c r="V135">
        <f t="shared" si="115"/>
        <v>0</v>
      </c>
      <c r="W135">
        <f t="shared" si="116"/>
        <v>0</v>
      </c>
      <c r="X135">
        <f t="shared" si="117"/>
        <v>24069.52</v>
      </c>
      <c r="Y135">
        <f t="shared" si="118"/>
        <v>17005.64</v>
      </c>
      <c r="AA135">
        <v>78076343</v>
      </c>
      <c r="AB135">
        <f t="shared" si="119"/>
        <v>1109.4000000000001</v>
      </c>
      <c r="AC135">
        <f t="shared" si="150"/>
        <v>408.18</v>
      </c>
      <c r="AD135">
        <f t="shared" si="120"/>
        <v>0</v>
      </c>
      <c r="AE135">
        <f t="shared" si="121"/>
        <v>0</v>
      </c>
      <c r="AF135">
        <f t="shared" si="146"/>
        <v>701.22</v>
      </c>
      <c r="AG135">
        <f t="shared" si="122"/>
        <v>0</v>
      </c>
      <c r="AH135">
        <f t="shared" si="147"/>
        <v>78</v>
      </c>
      <c r="AI135">
        <f t="shared" si="123"/>
        <v>0</v>
      </c>
      <c r="AJ135">
        <f t="shared" si="124"/>
        <v>0</v>
      </c>
      <c r="AK135">
        <v>1109.4000000000001</v>
      </c>
      <c r="AL135">
        <v>408.18</v>
      </c>
      <c r="AM135">
        <v>0</v>
      </c>
      <c r="AN135">
        <v>0</v>
      </c>
      <c r="AO135">
        <v>701.22</v>
      </c>
      <c r="AP135">
        <v>0</v>
      </c>
      <c r="AQ135">
        <v>78</v>
      </c>
      <c r="AR135">
        <v>0</v>
      </c>
      <c r="AS135">
        <v>0</v>
      </c>
      <c r="AT135">
        <v>92</v>
      </c>
      <c r="AU135">
        <v>65</v>
      </c>
      <c r="AV135">
        <v>1</v>
      </c>
      <c r="AW135">
        <v>1</v>
      </c>
      <c r="AZ135">
        <v>1</v>
      </c>
      <c r="BA135">
        <v>37.31</v>
      </c>
      <c r="BB135">
        <v>1</v>
      </c>
      <c r="BC135">
        <v>10.78</v>
      </c>
      <c r="BD135" t="s">
        <v>3</v>
      </c>
      <c r="BE135" t="s">
        <v>3</v>
      </c>
      <c r="BF135" t="s">
        <v>3</v>
      </c>
      <c r="BG135" t="s">
        <v>3</v>
      </c>
      <c r="BH135">
        <v>0</v>
      </c>
      <c r="BI135">
        <v>2</v>
      </c>
      <c r="BJ135" t="s">
        <v>269</v>
      </c>
      <c r="BM135">
        <v>110004</v>
      </c>
      <c r="BN135">
        <v>0</v>
      </c>
      <c r="BO135" t="s">
        <v>267</v>
      </c>
      <c r="BP135">
        <v>1</v>
      </c>
      <c r="BQ135">
        <v>3</v>
      </c>
      <c r="BR135">
        <v>0</v>
      </c>
      <c r="BS135">
        <v>37.31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3</v>
      </c>
      <c r="BZ135">
        <v>92</v>
      </c>
      <c r="CA135">
        <v>65</v>
      </c>
      <c r="CB135" t="s">
        <v>3</v>
      </c>
      <c r="CE135">
        <v>0</v>
      </c>
      <c r="CF135">
        <v>0</v>
      </c>
      <c r="CG135">
        <v>0</v>
      </c>
      <c r="CM135">
        <v>0</v>
      </c>
      <c r="CN135" t="s">
        <v>3</v>
      </c>
      <c r="CO135">
        <v>0</v>
      </c>
      <c r="CP135">
        <f t="shared" si="125"/>
        <v>30562.7</v>
      </c>
      <c r="CQ135">
        <f t="shared" si="126"/>
        <v>4400.1804000000002</v>
      </c>
      <c r="CR135">
        <f t="shared" si="127"/>
        <v>0</v>
      </c>
      <c r="CS135">
        <f t="shared" si="128"/>
        <v>0</v>
      </c>
      <c r="CT135">
        <f t="shared" si="129"/>
        <v>26162.518200000002</v>
      </c>
      <c r="CU135">
        <f t="shared" si="130"/>
        <v>0</v>
      </c>
      <c r="CV135">
        <f t="shared" si="131"/>
        <v>78</v>
      </c>
      <c r="CW135">
        <f t="shared" si="132"/>
        <v>0</v>
      </c>
      <c r="CX135">
        <f t="shared" si="133"/>
        <v>0</v>
      </c>
      <c r="CY135">
        <f t="shared" si="134"/>
        <v>24069.518399999997</v>
      </c>
      <c r="CZ135">
        <f t="shared" si="135"/>
        <v>17005.637999999999</v>
      </c>
      <c r="DC135" t="s">
        <v>3</v>
      </c>
      <c r="DD135" t="s">
        <v>3</v>
      </c>
      <c r="DE135" t="s">
        <v>3</v>
      </c>
      <c r="DF135" t="s">
        <v>3</v>
      </c>
      <c r="DG135" t="s">
        <v>3</v>
      </c>
      <c r="DH135" t="s">
        <v>3</v>
      </c>
      <c r="DI135" t="s">
        <v>3</v>
      </c>
      <c r="DJ135" t="s">
        <v>3</v>
      </c>
      <c r="DK135" t="s">
        <v>3</v>
      </c>
      <c r="DL135" t="s">
        <v>3</v>
      </c>
      <c r="DM135" t="s">
        <v>3</v>
      </c>
      <c r="DN135">
        <v>0</v>
      </c>
      <c r="DO135">
        <v>0</v>
      </c>
      <c r="DP135">
        <v>1</v>
      </c>
      <c r="DQ135">
        <v>1</v>
      </c>
      <c r="DU135">
        <v>1013</v>
      </c>
      <c r="DV135" t="s">
        <v>34</v>
      </c>
      <c r="DW135" t="s">
        <v>34</v>
      </c>
      <c r="DX135">
        <v>1</v>
      </c>
      <c r="DZ135" t="s">
        <v>3</v>
      </c>
      <c r="EA135" t="s">
        <v>3</v>
      </c>
      <c r="EB135" t="s">
        <v>3</v>
      </c>
      <c r="EC135" t="s">
        <v>3</v>
      </c>
      <c r="EE135">
        <v>68514343</v>
      </c>
      <c r="EF135">
        <v>3</v>
      </c>
      <c r="EG135" t="s">
        <v>37</v>
      </c>
      <c r="EH135">
        <v>0</v>
      </c>
      <c r="EI135" t="s">
        <v>3</v>
      </c>
      <c r="EJ135">
        <v>2</v>
      </c>
      <c r="EK135">
        <v>110004</v>
      </c>
      <c r="EL135" t="s">
        <v>206</v>
      </c>
      <c r="EM135" t="s">
        <v>39</v>
      </c>
      <c r="EO135" t="s">
        <v>3</v>
      </c>
      <c r="EQ135">
        <v>0</v>
      </c>
      <c r="ER135">
        <v>1109.4000000000001</v>
      </c>
      <c r="ES135">
        <v>408.18</v>
      </c>
      <c r="ET135">
        <v>0</v>
      </c>
      <c r="EU135">
        <v>0</v>
      </c>
      <c r="EV135">
        <v>701.22</v>
      </c>
      <c r="EW135">
        <v>78</v>
      </c>
      <c r="EX135">
        <v>0</v>
      </c>
      <c r="EY135">
        <v>0</v>
      </c>
      <c r="FQ135">
        <v>0</v>
      </c>
      <c r="FR135">
        <f t="shared" si="136"/>
        <v>0</v>
      </c>
      <c r="FS135">
        <v>0</v>
      </c>
      <c r="FX135">
        <v>92</v>
      </c>
      <c r="FY135">
        <v>65</v>
      </c>
      <c r="GA135" t="s">
        <v>3</v>
      </c>
      <c r="GD135">
        <v>1</v>
      </c>
      <c r="GF135">
        <v>341495770</v>
      </c>
      <c r="GG135">
        <v>2</v>
      </c>
      <c r="GH135">
        <v>1</v>
      </c>
      <c r="GI135">
        <v>2</v>
      </c>
      <c r="GJ135">
        <v>0</v>
      </c>
      <c r="GK135">
        <v>0</v>
      </c>
      <c r="GL135">
        <f t="shared" si="137"/>
        <v>0</v>
      </c>
      <c r="GM135">
        <f t="shared" si="138"/>
        <v>71637.86</v>
      </c>
      <c r="GN135">
        <f t="shared" si="139"/>
        <v>0</v>
      </c>
      <c r="GO135">
        <f t="shared" si="140"/>
        <v>71637.86</v>
      </c>
      <c r="GP135">
        <f t="shared" si="141"/>
        <v>0</v>
      </c>
      <c r="GR135">
        <v>0</v>
      </c>
      <c r="GS135">
        <v>3</v>
      </c>
      <c r="GT135">
        <v>0</v>
      </c>
      <c r="GU135" t="s">
        <v>3</v>
      </c>
      <c r="GV135">
        <f t="shared" si="142"/>
        <v>0</v>
      </c>
      <c r="GW135">
        <v>1</v>
      </c>
      <c r="GX135">
        <f t="shared" si="143"/>
        <v>0</v>
      </c>
      <c r="HA135">
        <v>0</v>
      </c>
      <c r="HB135">
        <v>0</v>
      </c>
      <c r="HC135">
        <f t="shared" si="144"/>
        <v>0</v>
      </c>
      <c r="HE135" t="s">
        <v>3</v>
      </c>
      <c r="HF135" t="s">
        <v>3</v>
      </c>
      <c r="HM135" t="s">
        <v>3</v>
      </c>
      <c r="HN135" t="s">
        <v>3</v>
      </c>
      <c r="HO135" t="s">
        <v>3</v>
      </c>
      <c r="HP135" t="s">
        <v>3</v>
      </c>
      <c r="HQ135" t="s">
        <v>3</v>
      </c>
      <c r="IK135">
        <v>0</v>
      </c>
    </row>
    <row r="136" spans="1:245" x14ac:dyDescent="0.2">
      <c r="A136">
        <v>17</v>
      </c>
      <c r="B136">
        <v>1</v>
      </c>
      <c r="E136" t="s">
        <v>270</v>
      </c>
      <c r="F136" t="s">
        <v>3</v>
      </c>
      <c r="G136" t="s">
        <v>271</v>
      </c>
      <c r="H136" t="s">
        <v>42</v>
      </c>
      <c r="I136">
        <v>1</v>
      </c>
      <c r="J136">
        <v>0</v>
      </c>
      <c r="K136">
        <v>1</v>
      </c>
      <c r="O136">
        <f t="shared" si="108"/>
        <v>15000</v>
      </c>
      <c r="P136">
        <f t="shared" si="109"/>
        <v>15000</v>
      </c>
      <c r="Q136">
        <f t="shared" si="110"/>
        <v>0</v>
      </c>
      <c r="R136">
        <f t="shared" si="111"/>
        <v>0</v>
      </c>
      <c r="S136">
        <f t="shared" si="112"/>
        <v>0</v>
      </c>
      <c r="T136">
        <f t="shared" si="113"/>
        <v>0</v>
      </c>
      <c r="U136">
        <f t="shared" si="114"/>
        <v>0</v>
      </c>
      <c r="V136">
        <f t="shared" si="115"/>
        <v>0</v>
      </c>
      <c r="W136">
        <f t="shared" si="116"/>
        <v>0</v>
      </c>
      <c r="X136">
        <f t="shared" si="117"/>
        <v>0</v>
      </c>
      <c r="Y136">
        <f t="shared" si="118"/>
        <v>0</v>
      </c>
      <c r="AA136">
        <v>78076343</v>
      </c>
      <c r="AB136">
        <f t="shared" si="119"/>
        <v>15000</v>
      </c>
      <c r="AC136">
        <f t="shared" si="150"/>
        <v>15000</v>
      </c>
      <c r="AD136">
        <f t="shared" si="120"/>
        <v>0</v>
      </c>
      <c r="AE136">
        <f t="shared" si="121"/>
        <v>0</v>
      </c>
      <c r="AF136">
        <f t="shared" si="146"/>
        <v>0</v>
      </c>
      <c r="AG136">
        <f t="shared" si="122"/>
        <v>0</v>
      </c>
      <c r="AH136">
        <f t="shared" si="147"/>
        <v>0</v>
      </c>
      <c r="AI136">
        <f t="shared" si="123"/>
        <v>0</v>
      </c>
      <c r="AJ136">
        <f t="shared" si="124"/>
        <v>0</v>
      </c>
      <c r="AK136">
        <v>15000</v>
      </c>
      <c r="AL136">
        <v>15000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1</v>
      </c>
      <c r="AW136">
        <v>1</v>
      </c>
      <c r="AZ136">
        <v>1</v>
      </c>
      <c r="BA136">
        <v>1</v>
      </c>
      <c r="BB136">
        <v>1</v>
      </c>
      <c r="BC136">
        <v>1</v>
      </c>
      <c r="BD136" t="s">
        <v>3</v>
      </c>
      <c r="BE136" t="s">
        <v>3</v>
      </c>
      <c r="BF136" t="s">
        <v>3</v>
      </c>
      <c r="BG136" t="s">
        <v>3</v>
      </c>
      <c r="BH136">
        <v>3</v>
      </c>
      <c r="BI136">
        <v>1</v>
      </c>
      <c r="BJ136" t="s">
        <v>3</v>
      </c>
      <c r="BM136">
        <v>1100</v>
      </c>
      <c r="BN136">
        <v>0</v>
      </c>
      <c r="BO136" t="s">
        <v>3</v>
      </c>
      <c r="BP136">
        <v>0</v>
      </c>
      <c r="BQ136">
        <v>8</v>
      </c>
      <c r="BR136">
        <v>0</v>
      </c>
      <c r="BS136">
        <v>1</v>
      </c>
      <c r="BT136">
        <v>1</v>
      </c>
      <c r="BU136">
        <v>1</v>
      </c>
      <c r="BV136">
        <v>1</v>
      </c>
      <c r="BW136">
        <v>1</v>
      </c>
      <c r="BX136">
        <v>1</v>
      </c>
      <c r="BY136" t="s">
        <v>3</v>
      </c>
      <c r="BZ136">
        <v>0</v>
      </c>
      <c r="CA136">
        <v>0</v>
      </c>
      <c r="CB136" t="s">
        <v>3</v>
      </c>
      <c r="CE136">
        <v>0</v>
      </c>
      <c r="CF136">
        <v>0</v>
      </c>
      <c r="CG136">
        <v>0</v>
      </c>
      <c r="CM136">
        <v>0</v>
      </c>
      <c r="CN136" t="s">
        <v>3</v>
      </c>
      <c r="CO136">
        <v>0</v>
      </c>
      <c r="CP136">
        <f t="shared" si="125"/>
        <v>15000</v>
      </c>
      <c r="CQ136">
        <f t="shared" si="126"/>
        <v>15000</v>
      </c>
      <c r="CR136">
        <f t="shared" si="127"/>
        <v>0</v>
      </c>
      <c r="CS136">
        <f t="shared" si="128"/>
        <v>0</v>
      </c>
      <c r="CT136">
        <f t="shared" si="129"/>
        <v>0</v>
      </c>
      <c r="CU136">
        <f t="shared" si="130"/>
        <v>0</v>
      </c>
      <c r="CV136">
        <f t="shared" si="131"/>
        <v>0</v>
      </c>
      <c r="CW136">
        <f t="shared" si="132"/>
        <v>0</v>
      </c>
      <c r="CX136">
        <f t="shared" si="133"/>
        <v>0</v>
      </c>
      <c r="CY136">
        <f t="shared" si="134"/>
        <v>0</v>
      </c>
      <c r="CZ136">
        <f t="shared" si="135"/>
        <v>0</v>
      </c>
      <c r="DC136" t="s">
        <v>3</v>
      </c>
      <c r="DD136" t="s">
        <v>3</v>
      </c>
      <c r="DE136" t="s">
        <v>3</v>
      </c>
      <c r="DF136" t="s">
        <v>3</v>
      </c>
      <c r="DG136" t="s">
        <v>3</v>
      </c>
      <c r="DH136" t="s">
        <v>3</v>
      </c>
      <c r="DI136" t="s">
        <v>3</v>
      </c>
      <c r="DJ136" t="s">
        <v>3</v>
      </c>
      <c r="DK136" t="s">
        <v>3</v>
      </c>
      <c r="DL136" t="s">
        <v>3</v>
      </c>
      <c r="DM136" t="s">
        <v>3</v>
      </c>
      <c r="DN136">
        <v>0</v>
      </c>
      <c r="DO136">
        <v>0</v>
      </c>
      <c r="DP136">
        <v>1</v>
      </c>
      <c r="DQ136">
        <v>1</v>
      </c>
      <c r="DU136">
        <v>1013</v>
      </c>
      <c r="DV136" t="s">
        <v>42</v>
      </c>
      <c r="DW136" t="s">
        <v>42</v>
      </c>
      <c r="DX136">
        <v>1</v>
      </c>
      <c r="DZ136" t="s">
        <v>3</v>
      </c>
      <c r="EA136" t="s">
        <v>3</v>
      </c>
      <c r="EB136" t="s">
        <v>3</v>
      </c>
      <c r="EC136" t="s">
        <v>3</v>
      </c>
      <c r="EE136">
        <v>68514636</v>
      </c>
      <c r="EF136">
        <v>8</v>
      </c>
      <c r="EG136" t="s">
        <v>43</v>
      </c>
      <c r="EH136">
        <v>0</v>
      </c>
      <c r="EI136" t="s">
        <v>3</v>
      </c>
      <c r="EJ136">
        <v>1</v>
      </c>
      <c r="EK136">
        <v>1100</v>
      </c>
      <c r="EL136" t="s">
        <v>44</v>
      </c>
      <c r="EM136" t="s">
        <v>45</v>
      </c>
      <c r="EO136" t="s">
        <v>3</v>
      </c>
      <c r="EQ136">
        <v>0</v>
      </c>
      <c r="ER136">
        <v>15000</v>
      </c>
      <c r="ES136">
        <v>15000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5</v>
      </c>
      <c r="FC136">
        <v>0</v>
      </c>
      <c r="FD136">
        <v>18</v>
      </c>
      <c r="FF136">
        <v>15000</v>
      </c>
      <c r="FQ136">
        <v>0</v>
      </c>
      <c r="FR136">
        <f t="shared" si="136"/>
        <v>0</v>
      </c>
      <c r="FS136">
        <v>0</v>
      </c>
      <c r="FX136">
        <v>0</v>
      </c>
      <c r="FY136">
        <v>0</v>
      </c>
      <c r="GA136" t="s">
        <v>3</v>
      </c>
      <c r="GD136">
        <v>1</v>
      </c>
      <c r="GF136">
        <v>240642272</v>
      </c>
      <c r="GG136">
        <v>2</v>
      </c>
      <c r="GH136">
        <v>3</v>
      </c>
      <c r="GI136">
        <v>-2</v>
      </c>
      <c r="GJ136">
        <v>0</v>
      </c>
      <c r="GK136">
        <v>0</v>
      </c>
      <c r="GL136">
        <f t="shared" si="137"/>
        <v>0</v>
      </c>
      <c r="GM136">
        <f t="shared" si="138"/>
        <v>15000</v>
      </c>
      <c r="GN136">
        <f t="shared" si="139"/>
        <v>15000</v>
      </c>
      <c r="GO136">
        <f t="shared" si="140"/>
        <v>0</v>
      </c>
      <c r="GP136">
        <f t="shared" si="141"/>
        <v>0</v>
      </c>
      <c r="GR136">
        <v>1</v>
      </c>
      <c r="GS136">
        <v>1</v>
      </c>
      <c r="GT136">
        <v>0</v>
      </c>
      <c r="GU136" t="s">
        <v>3</v>
      </c>
      <c r="GV136">
        <f t="shared" si="142"/>
        <v>0</v>
      </c>
      <c r="GW136">
        <v>1</v>
      </c>
      <c r="GX136">
        <f t="shared" si="143"/>
        <v>0</v>
      </c>
      <c r="HA136">
        <v>0</v>
      </c>
      <c r="HB136">
        <v>0</v>
      </c>
      <c r="HC136">
        <f t="shared" si="144"/>
        <v>0</v>
      </c>
      <c r="HE136" t="s">
        <v>3</v>
      </c>
      <c r="HF136" t="s">
        <v>3</v>
      </c>
      <c r="HM136" t="s">
        <v>3</v>
      </c>
      <c r="HN136" t="s">
        <v>3</v>
      </c>
      <c r="HO136" t="s">
        <v>3</v>
      </c>
      <c r="HP136" t="s">
        <v>3</v>
      </c>
      <c r="HQ136" t="s">
        <v>3</v>
      </c>
      <c r="IK136">
        <v>0</v>
      </c>
    </row>
    <row r="137" spans="1:245" x14ac:dyDescent="0.2">
      <c r="A137">
        <v>17</v>
      </c>
      <c r="B137">
        <v>1</v>
      </c>
      <c r="E137" t="s">
        <v>272</v>
      </c>
      <c r="F137" t="s">
        <v>3</v>
      </c>
      <c r="G137" t="s">
        <v>273</v>
      </c>
      <c r="H137" t="s">
        <v>42</v>
      </c>
      <c r="I137">
        <v>1</v>
      </c>
      <c r="J137">
        <v>0</v>
      </c>
      <c r="K137">
        <v>1</v>
      </c>
      <c r="O137">
        <f t="shared" si="108"/>
        <v>1241</v>
      </c>
      <c r="P137">
        <f t="shared" si="109"/>
        <v>1241</v>
      </c>
      <c r="Q137">
        <f t="shared" si="110"/>
        <v>0</v>
      </c>
      <c r="R137">
        <f t="shared" si="111"/>
        <v>0</v>
      </c>
      <c r="S137">
        <f t="shared" si="112"/>
        <v>0</v>
      </c>
      <c r="T137">
        <f t="shared" si="113"/>
        <v>0</v>
      </c>
      <c r="U137">
        <f t="shared" si="114"/>
        <v>0</v>
      </c>
      <c r="V137">
        <f t="shared" si="115"/>
        <v>0</v>
      </c>
      <c r="W137">
        <f t="shared" si="116"/>
        <v>0</v>
      </c>
      <c r="X137">
        <f t="shared" si="117"/>
        <v>0</v>
      </c>
      <c r="Y137">
        <f t="shared" si="118"/>
        <v>0</v>
      </c>
      <c r="AA137">
        <v>78076343</v>
      </c>
      <c r="AB137">
        <f t="shared" si="119"/>
        <v>1241</v>
      </c>
      <c r="AC137">
        <f t="shared" si="150"/>
        <v>1241</v>
      </c>
      <c r="AD137">
        <f t="shared" si="120"/>
        <v>0</v>
      </c>
      <c r="AE137">
        <f t="shared" si="121"/>
        <v>0</v>
      </c>
      <c r="AF137">
        <f t="shared" si="146"/>
        <v>0</v>
      </c>
      <c r="AG137">
        <f t="shared" si="122"/>
        <v>0</v>
      </c>
      <c r="AH137">
        <f t="shared" si="147"/>
        <v>0</v>
      </c>
      <c r="AI137">
        <f t="shared" si="123"/>
        <v>0</v>
      </c>
      <c r="AJ137">
        <f t="shared" si="124"/>
        <v>0</v>
      </c>
      <c r="AK137">
        <v>1241</v>
      </c>
      <c r="AL137">
        <v>1241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1</v>
      </c>
      <c r="AW137">
        <v>1</v>
      </c>
      <c r="AZ137">
        <v>1</v>
      </c>
      <c r="BA137">
        <v>1</v>
      </c>
      <c r="BB137">
        <v>1</v>
      </c>
      <c r="BC137">
        <v>1</v>
      </c>
      <c r="BD137" t="s">
        <v>3</v>
      </c>
      <c r="BE137" t="s">
        <v>3</v>
      </c>
      <c r="BF137" t="s">
        <v>3</v>
      </c>
      <c r="BG137" t="s">
        <v>3</v>
      </c>
      <c r="BH137">
        <v>3</v>
      </c>
      <c r="BI137">
        <v>1</v>
      </c>
      <c r="BJ137" t="s">
        <v>3</v>
      </c>
      <c r="BM137">
        <v>1100</v>
      </c>
      <c r="BN137">
        <v>0</v>
      </c>
      <c r="BO137" t="s">
        <v>3</v>
      </c>
      <c r="BP137">
        <v>0</v>
      </c>
      <c r="BQ137">
        <v>8</v>
      </c>
      <c r="BR137">
        <v>0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 t="s">
        <v>3</v>
      </c>
      <c r="BZ137">
        <v>0</v>
      </c>
      <c r="CA137">
        <v>0</v>
      </c>
      <c r="CB137" t="s">
        <v>3</v>
      </c>
      <c r="CE137">
        <v>0</v>
      </c>
      <c r="CF137">
        <v>0</v>
      </c>
      <c r="CG137">
        <v>0</v>
      </c>
      <c r="CM137">
        <v>0</v>
      </c>
      <c r="CN137" t="s">
        <v>3</v>
      </c>
      <c r="CO137">
        <v>0</v>
      </c>
      <c r="CP137">
        <f t="shared" si="125"/>
        <v>1241</v>
      </c>
      <c r="CQ137">
        <f t="shared" si="126"/>
        <v>1241</v>
      </c>
      <c r="CR137">
        <f t="shared" si="127"/>
        <v>0</v>
      </c>
      <c r="CS137">
        <f t="shared" si="128"/>
        <v>0</v>
      </c>
      <c r="CT137">
        <f t="shared" si="129"/>
        <v>0</v>
      </c>
      <c r="CU137">
        <f t="shared" si="130"/>
        <v>0</v>
      </c>
      <c r="CV137">
        <f t="shared" si="131"/>
        <v>0</v>
      </c>
      <c r="CW137">
        <f t="shared" si="132"/>
        <v>0</v>
      </c>
      <c r="CX137">
        <f t="shared" si="133"/>
        <v>0</v>
      </c>
      <c r="CY137">
        <f t="shared" si="134"/>
        <v>0</v>
      </c>
      <c r="CZ137">
        <f t="shared" si="135"/>
        <v>0</v>
      </c>
      <c r="DC137" t="s">
        <v>3</v>
      </c>
      <c r="DD137" t="s">
        <v>3</v>
      </c>
      <c r="DE137" t="s">
        <v>3</v>
      </c>
      <c r="DF137" t="s">
        <v>3</v>
      </c>
      <c r="DG137" t="s">
        <v>3</v>
      </c>
      <c r="DH137" t="s">
        <v>3</v>
      </c>
      <c r="DI137" t="s">
        <v>3</v>
      </c>
      <c r="DJ137" t="s">
        <v>3</v>
      </c>
      <c r="DK137" t="s">
        <v>3</v>
      </c>
      <c r="DL137" t="s">
        <v>3</v>
      </c>
      <c r="DM137" t="s">
        <v>3</v>
      </c>
      <c r="DN137">
        <v>0</v>
      </c>
      <c r="DO137">
        <v>0</v>
      </c>
      <c r="DP137">
        <v>1</v>
      </c>
      <c r="DQ137">
        <v>1</v>
      </c>
      <c r="DU137">
        <v>1013</v>
      </c>
      <c r="DV137" t="s">
        <v>42</v>
      </c>
      <c r="DW137" t="s">
        <v>42</v>
      </c>
      <c r="DX137">
        <v>1</v>
      </c>
      <c r="DZ137" t="s">
        <v>3</v>
      </c>
      <c r="EA137" t="s">
        <v>3</v>
      </c>
      <c r="EB137" t="s">
        <v>3</v>
      </c>
      <c r="EC137" t="s">
        <v>3</v>
      </c>
      <c r="EE137">
        <v>68514636</v>
      </c>
      <c r="EF137">
        <v>8</v>
      </c>
      <c r="EG137" t="s">
        <v>43</v>
      </c>
      <c r="EH137">
        <v>0</v>
      </c>
      <c r="EI137" t="s">
        <v>3</v>
      </c>
      <c r="EJ137">
        <v>1</v>
      </c>
      <c r="EK137">
        <v>1100</v>
      </c>
      <c r="EL137" t="s">
        <v>44</v>
      </c>
      <c r="EM137" t="s">
        <v>45</v>
      </c>
      <c r="EO137" t="s">
        <v>3</v>
      </c>
      <c r="EQ137">
        <v>0</v>
      </c>
      <c r="ER137">
        <v>1241</v>
      </c>
      <c r="ES137">
        <v>1241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5</v>
      </c>
      <c r="FC137">
        <v>0</v>
      </c>
      <c r="FD137">
        <v>18</v>
      </c>
      <c r="FF137">
        <v>1241</v>
      </c>
      <c r="FQ137">
        <v>0</v>
      </c>
      <c r="FR137">
        <f t="shared" si="136"/>
        <v>0</v>
      </c>
      <c r="FS137">
        <v>0</v>
      </c>
      <c r="FX137">
        <v>0</v>
      </c>
      <c r="FY137">
        <v>0</v>
      </c>
      <c r="GA137" t="s">
        <v>3</v>
      </c>
      <c r="GD137">
        <v>1</v>
      </c>
      <c r="GF137">
        <v>-1895394325</v>
      </c>
      <c r="GG137">
        <v>2</v>
      </c>
      <c r="GH137">
        <v>3</v>
      </c>
      <c r="GI137">
        <v>-2</v>
      </c>
      <c r="GJ137">
        <v>0</v>
      </c>
      <c r="GK137">
        <v>0</v>
      </c>
      <c r="GL137">
        <f t="shared" si="137"/>
        <v>0</v>
      </c>
      <c r="GM137">
        <f t="shared" si="138"/>
        <v>1241</v>
      </c>
      <c r="GN137">
        <f t="shared" si="139"/>
        <v>1241</v>
      </c>
      <c r="GO137">
        <f t="shared" si="140"/>
        <v>0</v>
      </c>
      <c r="GP137">
        <f t="shared" si="141"/>
        <v>0</v>
      </c>
      <c r="GR137">
        <v>1</v>
      </c>
      <c r="GS137">
        <v>1</v>
      </c>
      <c r="GT137">
        <v>0</v>
      </c>
      <c r="GU137" t="s">
        <v>3</v>
      </c>
      <c r="GV137">
        <f t="shared" si="142"/>
        <v>0</v>
      </c>
      <c r="GW137">
        <v>1</v>
      </c>
      <c r="GX137">
        <f t="shared" si="143"/>
        <v>0</v>
      </c>
      <c r="HA137">
        <v>0</v>
      </c>
      <c r="HB137">
        <v>0</v>
      </c>
      <c r="HC137">
        <f t="shared" si="144"/>
        <v>0</v>
      </c>
      <c r="HE137" t="s">
        <v>3</v>
      </c>
      <c r="HF137" t="s">
        <v>3</v>
      </c>
      <c r="HM137" t="s">
        <v>3</v>
      </c>
      <c r="HN137" t="s">
        <v>3</v>
      </c>
      <c r="HO137" t="s">
        <v>3</v>
      </c>
      <c r="HP137" t="s">
        <v>3</v>
      </c>
      <c r="HQ137" t="s">
        <v>3</v>
      </c>
      <c r="IK137">
        <v>0</v>
      </c>
    </row>
    <row r="138" spans="1:245" x14ac:dyDescent="0.2">
      <c r="A138">
        <v>17</v>
      </c>
      <c r="B138">
        <v>1</v>
      </c>
      <c r="E138" t="s">
        <v>274</v>
      </c>
      <c r="F138" t="s">
        <v>3</v>
      </c>
      <c r="G138" t="s">
        <v>275</v>
      </c>
      <c r="H138" t="s">
        <v>42</v>
      </c>
      <c r="I138">
        <v>1</v>
      </c>
      <c r="J138">
        <v>0</v>
      </c>
      <c r="K138">
        <v>1</v>
      </c>
      <c r="O138">
        <f t="shared" si="108"/>
        <v>587</v>
      </c>
      <c r="P138">
        <f t="shared" si="109"/>
        <v>587</v>
      </c>
      <c r="Q138">
        <f t="shared" si="110"/>
        <v>0</v>
      </c>
      <c r="R138">
        <f t="shared" si="111"/>
        <v>0</v>
      </c>
      <c r="S138">
        <f t="shared" si="112"/>
        <v>0</v>
      </c>
      <c r="T138">
        <f t="shared" si="113"/>
        <v>0</v>
      </c>
      <c r="U138">
        <f t="shared" si="114"/>
        <v>0</v>
      </c>
      <c r="V138">
        <f t="shared" si="115"/>
        <v>0</v>
      </c>
      <c r="W138">
        <f t="shared" si="116"/>
        <v>0</v>
      </c>
      <c r="X138">
        <f t="shared" si="117"/>
        <v>0</v>
      </c>
      <c r="Y138">
        <f t="shared" si="118"/>
        <v>0</v>
      </c>
      <c r="AA138">
        <v>78076343</v>
      </c>
      <c r="AB138">
        <f t="shared" si="119"/>
        <v>587</v>
      </c>
      <c r="AC138">
        <f t="shared" si="150"/>
        <v>587</v>
      </c>
      <c r="AD138">
        <f t="shared" si="120"/>
        <v>0</v>
      </c>
      <c r="AE138">
        <f t="shared" si="121"/>
        <v>0</v>
      </c>
      <c r="AF138">
        <f t="shared" si="146"/>
        <v>0</v>
      </c>
      <c r="AG138">
        <f t="shared" si="122"/>
        <v>0</v>
      </c>
      <c r="AH138">
        <f t="shared" si="147"/>
        <v>0</v>
      </c>
      <c r="AI138">
        <f t="shared" si="123"/>
        <v>0</v>
      </c>
      <c r="AJ138">
        <f t="shared" si="124"/>
        <v>0</v>
      </c>
      <c r="AK138">
        <v>587</v>
      </c>
      <c r="AL138">
        <v>587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1</v>
      </c>
      <c r="AW138">
        <v>1</v>
      </c>
      <c r="AZ138">
        <v>1</v>
      </c>
      <c r="BA138">
        <v>1</v>
      </c>
      <c r="BB138">
        <v>1</v>
      </c>
      <c r="BC138">
        <v>1</v>
      </c>
      <c r="BD138" t="s">
        <v>3</v>
      </c>
      <c r="BE138" t="s">
        <v>3</v>
      </c>
      <c r="BF138" t="s">
        <v>3</v>
      </c>
      <c r="BG138" t="s">
        <v>3</v>
      </c>
      <c r="BH138">
        <v>3</v>
      </c>
      <c r="BI138">
        <v>1</v>
      </c>
      <c r="BJ138" t="s">
        <v>3</v>
      </c>
      <c r="BM138">
        <v>1100</v>
      </c>
      <c r="BN138">
        <v>0</v>
      </c>
      <c r="BO138" t="s">
        <v>3</v>
      </c>
      <c r="BP138">
        <v>0</v>
      </c>
      <c r="BQ138">
        <v>8</v>
      </c>
      <c r="BR138">
        <v>0</v>
      </c>
      <c r="BS138">
        <v>1</v>
      </c>
      <c r="BT138">
        <v>1</v>
      </c>
      <c r="BU138">
        <v>1</v>
      </c>
      <c r="BV138">
        <v>1</v>
      </c>
      <c r="BW138">
        <v>1</v>
      </c>
      <c r="BX138">
        <v>1</v>
      </c>
      <c r="BY138" t="s">
        <v>3</v>
      </c>
      <c r="BZ138">
        <v>0</v>
      </c>
      <c r="CA138">
        <v>0</v>
      </c>
      <c r="CB138" t="s">
        <v>3</v>
      </c>
      <c r="CE138">
        <v>0</v>
      </c>
      <c r="CF138">
        <v>0</v>
      </c>
      <c r="CG138">
        <v>0</v>
      </c>
      <c r="CM138">
        <v>0</v>
      </c>
      <c r="CN138" t="s">
        <v>3</v>
      </c>
      <c r="CO138">
        <v>0</v>
      </c>
      <c r="CP138">
        <f t="shared" si="125"/>
        <v>587</v>
      </c>
      <c r="CQ138">
        <f t="shared" si="126"/>
        <v>587</v>
      </c>
      <c r="CR138">
        <f t="shared" si="127"/>
        <v>0</v>
      </c>
      <c r="CS138">
        <f t="shared" si="128"/>
        <v>0</v>
      </c>
      <c r="CT138">
        <f t="shared" si="129"/>
        <v>0</v>
      </c>
      <c r="CU138">
        <f t="shared" si="130"/>
        <v>0</v>
      </c>
      <c r="CV138">
        <f t="shared" si="131"/>
        <v>0</v>
      </c>
      <c r="CW138">
        <f t="shared" si="132"/>
        <v>0</v>
      </c>
      <c r="CX138">
        <f t="shared" si="133"/>
        <v>0</v>
      </c>
      <c r="CY138">
        <f t="shared" si="134"/>
        <v>0</v>
      </c>
      <c r="CZ138">
        <f t="shared" si="135"/>
        <v>0</v>
      </c>
      <c r="DC138" t="s">
        <v>3</v>
      </c>
      <c r="DD138" t="s">
        <v>3</v>
      </c>
      <c r="DE138" t="s">
        <v>3</v>
      </c>
      <c r="DF138" t="s">
        <v>3</v>
      </c>
      <c r="DG138" t="s">
        <v>3</v>
      </c>
      <c r="DH138" t="s">
        <v>3</v>
      </c>
      <c r="DI138" t="s">
        <v>3</v>
      </c>
      <c r="DJ138" t="s">
        <v>3</v>
      </c>
      <c r="DK138" t="s">
        <v>3</v>
      </c>
      <c r="DL138" t="s">
        <v>3</v>
      </c>
      <c r="DM138" t="s">
        <v>3</v>
      </c>
      <c r="DN138">
        <v>0</v>
      </c>
      <c r="DO138">
        <v>0</v>
      </c>
      <c r="DP138">
        <v>1</v>
      </c>
      <c r="DQ138">
        <v>1</v>
      </c>
      <c r="DU138">
        <v>1013</v>
      </c>
      <c r="DV138" t="s">
        <v>42</v>
      </c>
      <c r="DW138" t="s">
        <v>42</v>
      </c>
      <c r="DX138">
        <v>1</v>
      </c>
      <c r="DZ138" t="s">
        <v>3</v>
      </c>
      <c r="EA138" t="s">
        <v>3</v>
      </c>
      <c r="EB138" t="s">
        <v>3</v>
      </c>
      <c r="EC138" t="s">
        <v>3</v>
      </c>
      <c r="EE138">
        <v>68514636</v>
      </c>
      <c r="EF138">
        <v>8</v>
      </c>
      <c r="EG138" t="s">
        <v>43</v>
      </c>
      <c r="EH138">
        <v>0</v>
      </c>
      <c r="EI138" t="s">
        <v>3</v>
      </c>
      <c r="EJ138">
        <v>1</v>
      </c>
      <c r="EK138">
        <v>1100</v>
      </c>
      <c r="EL138" t="s">
        <v>44</v>
      </c>
      <c r="EM138" t="s">
        <v>45</v>
      </c>
      <c r="EO138" t="s">
        <v>3</v>
      </c>
      <c r="EQ138">
        <v>0</v>
      </c>
      <c r="ER138">
        <v>587</v>
      </c>
      <c r="ES138">
        <v>587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5</v>
      </c>
      <c r="FC138">
        <v>0</v>
      </c>
      <c r="FD138">
        <v>18</v>
      </c>
      <c r="FF138">
        <v>587</v>
      </c>
      <c r="FQ138">
        <v>0</v>
      </c>
      <c r="FR138">
        <f t="shared" si="136"/>
        <v>0</v>
      </c>
      <c r="FS138">
        <v>0</v>
      </c>
      <c r="FX138">
        <v>0</v>
      </c>
      <c r="FY138">
        <v>0</v>
      </c>
      <c r="GA138" t="s">
        <v>3</v>
      </c>
      <c r="GD138">
        <v>1</v>
      </c>
      <c r="GF138">
        <v>-1805764210</v>
      </c>
      <c r="GG138">
        <v>2</v>
      </c>
      <c r="GH138">
        <v>3</v>
      </c>
      <c r="GI138">
        <v>-2</v>
      </c>
      <c r="GJ138">
        <v>0</v>
      </c>
      <c r="GK138">
        <v>0</v>
      </c>
      <c r="GL138">
        <f t="shared" si="137"/>
        <v>0</v>
      </c>
      <c r="GM138">
        <f t="shared" si="138"/>
        <v>587</v>
      </c>
      <c r="GN138">
        <f t="shared" si="139"/>
        <v>587</v>
      </c>
      <c r="GO138">
        <f t="shared" si="140"/>
        <v>0</v>
      </c>
      <c r="GP138">
        <f t="shared" si="141"/>
        <v>0</v>
      </c>
      <c r="GR138">
        <v>1</v>
      </c>
      <c r="GS138">
        <v>1</v>
      </c>
      <c r="GT138">
        <v>0</v>
      </c>
      <c r="GU138" t="s">
        <v>3</v>
      </c>
      <c r="GV138">
        <f t="shared" si="142"/>
        <v>0</v>
      </c>
      <c r="GW138">
        <v>1</v>
      </c>
      <c r="GX138">
        <f t="shared" si="143"/>
        <v>0</v>
      </c>
      <c r="HA138">
        <v>0</v>
      </c>
      <c r="HB138">
        <v>0</v>
      </c>
      <c r="HC138">
        <f t="shared" si="144"/>
        <v>0</v>
      </c>
      <c r="HE138" t="s">
        <v>3</v>
      </c>
      <c r="HF138" t="s">
        <v>3</v>
      </c>
      <c r="HM138" t="s">
        <v>3</v>
      </c>
      <c r="HN138" t="s">
        <v>3</v>
      </c>
      <c r="HO138" t="s">
        <v>3</v>
      </c>
      <c r="HP138" t="s">
        <v>3</v>
      </c>
      <c r="HQ138" t="s">
        <v>3</v>
      </c>
      <c r="IK138">
        <v>0</v>
      </c>
    </row>
    <row r="139" spans="1:245" x14ac:dyDescent="0.2">
      <c r="A139">
        <v>17</v>
      </c>
      <c r="B139">
        <v>1</v>
      </c>
      <c r="E139" t="s">
        <v>276</v>
      </c>
      <c r="F139" t="s">
        <v>3</v>
      </c>
      <c r="G139" t="s">
        <v>277</v>
      </c>
      <c r="H139" t="s">
        <v>42</v>
      </c>
      <c r="I139">
        <v>1</v>
      </c>
      <c r="J139">
        <v>0</v>
      </c>
      <c r="K139">
        <v>1</v>
      </c>
      <c r="O139">
        <f t="shared" si="108"/>
        <v>287</v>
      </c>
      <c r="P139">
        <f t="shared" si="109"/>
        <v>287</v>
      </c>
      <c r="Q139">
        <f t="shared" si="110"/>
        <v>0</v>
      </c>
      <c r="R139">
        <f t="shared" si="111"/>
        <v>0</v>
      </c>
      <c r="S139">
        <f t="shared" si="112"/>
        <v>0</v>
      </c>
      <c r="T139">
        <f t="shared" si="113"/>
        <v>0</v>
      </c>
      <c r="U139">
        <f t="shared" si="114"/>
        <v>0</v>
      </c>
      <c r="V139">
        <f t="shared" si="115"/>
        <v>0</v>
      </c>
      <c r="W139">
        <f t="shared" si="116"/>
        <v>0</v>
      </c>
      <c r="X139">
        <f t="shared" si="117"/>
        <v>0</v>
      </c>
      <c r="Y139">
        <f t="shared" si="118"/>
        <v>0</v>
      </c>
      <c r="AA139">
        <v>78076343</v>
      </c>
      <c r="AB139">
        <f t="shared" si="119"/>
        <v>287</v>
      </c>
      <c r="AC139">
        <f t="shared" si="150"/>
        <v>287</v>
      </c>
      <c r="AD139">
        <f t="shared" si="120"/>
        <v>0</v>
      </c>
      <c r="AE139">
        <f t="shared" si="121"/>
        <v>0</v>
      </c>
      <c r="AF139">
        <f t="shared" si="146"/>
        <v>0</v>
      </c>
      <c r="AG139">
        <f t="shared" si="122"/>
        <v>0</v>
      </c>
      <c r="AH139">
        <f t="shared" si="147"/>
        <v>0</v>
      </c>
      <c r="AI139">
        <f t="shared" si="123"/>
        <v>0</v>
      </c>
      <c r="AJ139">
        <f t="shared" si="124"/>
        <v>0</v>
      </c>
      <c r="AK139">
        <v>287</v>
      </c>
      <c r="AL139">
        <v>287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1</v>
      </c>
      <c r="AW139">
        <v>1</v>
      </c>
      <c r="AZ139">
        <v>1</v>
      </c>
      <c r="BA139">
        <v>1</v>
      </c>
      <c r="BB139">
        <v>1</v>
      </c>
      <c r="BC139">
        <v>1</v>
      </c>
      <c r="BD139" t="s">
        <v>3</v>
      </c>
      <c r="BE139" t="s">
        <v>3</v>
      </c>
      <c r="BF139" t="s">
        <v>3</v>
      </c>
      <c r="BG139" t="s">
        <v>3</v>
      </c>
      <c r="BH139">
        <v>3</v>
      </c>
      <c r="BI139">
        <v>1</v>
      </c>
      <c r="BJ139" t="s">
        <v>3</v>
      </c>
      <c r="BM139">
        <v>1100</v>
      </c>
      <c r="BN139">
        <v>0</v>
      </c>
      <c r="BO139" t="s">
        <v>3</v>
      </c>
      <c r="BP139">
        <v>0</v>
      </c>
      <c r="BQ139">
        <v>8</v>
      </c>
      <c r="BR139">
        <v>0</v>
      </c>
      <c r="BS139">
        <v>1</v>
      </c>
      <c r="BT139">
        <v>1</v>
      </c>
      <c r="BU139">
        <v>1</v>
      </c>
      <c r="BV139">
        <v>1</v>
      </c>
      <c r="BW139">
        <v>1</v>
      </c>
      <c r="BX139">
        <v>1</v>
      </c>
      <c r="BY139" t="s">
        <v>3</v>
      </c>
      <c r="BZ139">
        <v>0</v>
      </c>
      <c r="CA139">
        <v>0</v>
      </c>
      <c r="CB139" t="s">
        <v>3</v>
      </c>
      <c r="CE139">
        <v>0</v>
      </c>
      <c r="CF139">
        <v>0</v>
      </c>
      <c r="CG139">
        <v>0</v>
      </c>
      <c r="CM139">
        <v>0</v>
      </c>
      <c r="CN139" t="s">
        <v>3</v>
      </c>
      <c r="CO139">
        <v>0</v>
      </c>
      <c r="CP139">
        <f t="shared" si="125"/>
        <v>287</v>
      </c>
      <c r="CQ139">
        <f t="shared" si="126"/>
        <v>287</v>
      </c>
      <c r="CR139">
        <f t="shared" si="127"/>
        <v>0</v>
      </c>
      <c r="CS139">
        <f t="shared" si="128"/>
        <v>0</v>
      </c>
      <c r="CT139">
        <f t="shared" si="129"/>
        <v>0</v>
      </c>
      <c r="CU139">
        <f t="shared" si="130"/>
        <v>0</v>
      </c>
      <c r="CV139">
        <f t="shared" si="131"/>
        <v>0</v>
      </c>
      <c r="CW139">
        <f t="shared" si="132"/>
        <v>0</v>
      </c>
      <c r="CX139">
        <f t="shared" si="133"/>
        <v>0</v>
      </c>
      <c r="CY139">
        <f t="shared" si="134"/>
        <v>0</v>
      </c>
      <c r="CZ139">
        <f t="shared" si="135"/>
        <v>0</v>
      </c>
      <c r="DC139" t="s">
        <v>3</v>
      </c>
      <c r="DD139" t="s">
        <v>3</v>
      </c>
      <c r="DE139" t="s">
        <v>3</v>
      </c>
      <c r="DF139" t="s">
        <v>3</v>
      </c>
      <c r="DG139" t="s">
        <v>3</v>
      </c>
      <c r="DH139" t="s">
        <v>3</v>
      </c>
      <c r="DI139" t="s">
        <v>3</v>
      </c>
      <c r="DJ139" t="s">
        <v>3</v>
      </c>
      <c r="DK139" t="s">
        <v>3</v>
      </c>
      <c r="DL139" t="s">
        <v>3</v>
      </c>
      <c r="DM139" t="s">
        <v>3</v>
      </c>
      <c r="DN139">
        <v>0</v>
      </c>
      <c r="DO139">
        <v>0</v>
      </c>
      <c r="DP139">
        <v>1</v>
      </c>
      <c r="DQ139">
        <v>1</v>
      </c>
      <c r="DU139">
        <v>1013</v>
      </c>
      <c r="DV139" t="s">
        <v>42</v>
      </c>
      <c r="DW139" t="s">
        <v>42</v>
      </c>
      <c r="DX139">
        <v>1</v>
      </c>
      <c r="DZ139" t="s">
        <v>3</v>
      </c>
      <c r="EA139" t="s">
        <v>3</v>
      </c>
      <c r="EB139" t="s">
        <v>3</v>
      </c>
      <c r="EC139" t="s">
        <v>3</v>
      </c>
      <c r="EE139">
        <v>68514636</v>
      </c>
      <c r="EF139">
        <v>8</v>
      </c>
      <c r="EG139" t="s">
        <v>43</v>
      </c>
      <c r="EH139">
        <v>0</v>
      </c>
      <c r="EI139" t="s">
        <v>3</v>
      </c>
      <c r="EJ139">
        <v>1</v>
      </c>
      <c r="EK139">
        <v>1100</v>
      </c>
      <c r="EL139" t="s">
        <v>44</v>
      </c>
      <c r="EM139" t="s">
        <v>45</v>
      </c>
      <c r="EO139" t="s">
        <v>3</v>
      </c>
      <c r="EQ139">
        <v>0</v>
      </c>
      <c r="ER139">
        <v>287</v>
      </c>
      <c r="ES139">
        <v>287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5</v>
      </c>
      <c r="FC139">
        <v>0</v>
      </c>
      <c r="FD139">
        <v>18</v>
      </c>
      <c r="FF139">
        <v>287</v>
      </c>
      <c r="FQ139">
        <v>0</v>
      </c>
      <c r="FR139">
        <f t="shared" si="136"/>
        <v>0</v>
      </c>
      <c r="FS139">
        <v>0</v>
      </c>
      <c r="FX139">
        <v>0</v>
      </c>
      <c r="FY139">
        <v>0</v>
      </c>
      <c r="GA139" t="s">
        <v>3</v>
      </c>
      <c r="GD139">
        <v>1</v>
      </c>
      <c r="GF139">
        <v>-1214466132</v>
      </c>
      <c r="GG139">
        <v>2</v>
      </c>
      <c r="GH139">
        <v>3</v>
      </c>
      <c r="GI139">
        <v>-2</v>
      </c>
      <c r="GJ139">
        <v>0</v>
      </c>
      <c r="GK139">
        <v>0</v>
      </c>
      <c r="GL139">
        <f t="shared" si="137"/>
        <v>0</v>
      </c>
      <c r="GM139">
        <f t="shared" si="138"/>
        <v>287</v>
      </c>
      <c r="GN139">
        <f t="shared" si="139"/>
        <v>287</v>
      </c>
      <c r="GO139">
        <f t="shared" si="140"/>
        <v>0</v>
      </c>
      <c r="GP139">
        <f t="shared" si="141"/>
        <v>0</v>
      </c>
      <c r="GR139">
        <v>1</v>
      </c>
      <c r="GS139">
        <v>1</v>
      </c>
      <c r="GT139">
        <v>0</v>
      </c>
      <c r="GU139" t="s">
        <v>3</v>
      </c>
      <c r="GV139">
        <f t="shared" si="142"/>
        <v>0</v>
      </c>
      <c r="GW139">
        <v>1</v>
      </c>
      <c r="GX139">
        <f t="shared" si="143"/>
        <v>0</v>
      </c>
      <c r="HA139">
        <v>0</v>
      </c>
      <c r="HB139">
        <v>0</v>
      </c>
      <c r="HC139">
        <f t="shared" si="144"/>
        <v>0</v>
      </c>
      <c r="HE139" t="s">
        <v>3</v>
      </c>
      <c r="HF139" t="s">
        <v>3</v>
      </c>
      <c r="HM139" t="s">
        <v>3</v>
      </c>
      <c r="HN139" t="s">
        <v>3</v>
      </c>
      <c r="HO139" t="s">
        <v>3</v>
      </c>
      <c r="HP139" t="s">
        <v>3</v>
      </c>
      <c r="HQ139" t="s">
        <v>3</v>
      </c>
      <c r="IK139">
        <v>0</v>
      </c>
    </row>
    <row r="140" spans="1:245" x14ac:dyDescent="0.2">
      <c r="A140">
        <v>17</v>
      </c>
      <c r="B140">
        <v>1</v>
      </c>
      <c r="E140" t="s">
        <v>278</v>
      </c>
      <c r="F140" t="s">
        <v>3</v>
      </c>
      <c r="G140" t="s">
        <v>279</v>
      </c>
      <c r="H140" t="s">
        <v>42</v>
      </c>
      <c r="I140">
        <v>1</v>
      </c>
      <c r="J140">
        <v>0</v>
      </c>
      <c r="K140">
        <v>1</v>
      </c>
      <c r="O140">
        <f t="shared" si="108"/>
        <v>1900</v>
      </c>
      <c r="P140">
        <f t="shared" si="109"/>
        <v>1900</v>
      </c>
      <c r="Q140">
        <f t="shared" si="110"/>
        <v>0</v>
      </c>
      <c r="R140">
        <f t="shared" si="111"/>
        <v>0</v>
      </c>
      <c r="S140">
        <f t="shared" si="112"/>
        <v>0</v>
      </c>
      <c r="T140">
        <f t="shared" si="113"/>
        <v>0</v>
      </c>
      <c r="U140">
        <f t="shared" si="114"/>
        <v>0</v>
      </c>
      <c r="V140">
        <f t="shared" si="115"/>
        <v>0</v>
      </c>
      <c r="W140">
        <f t="shared" si="116"/>
        <v>0</v>
      </c>
      <c r="X140">
        <f t="shared" si="117"/>
        <v>0</v>
      </c>
      <c r="Y140">
        <f t="shared" si="118"/>
        <v>0</v>
      </c>
      <c r="AA140">
        <v>78076343</v>
      </c>
      <c r="AB140">
        <f t="shared" si="119"/>
        <v>1900</v>
      </c>
      <c r="AC140">
        <f t="shared" si="150"/>
        <v>1900</v>
      </c>
      <c r="AD140">
        <f t="shared" si="120"/>
        <v>0</v>
      </c>
      <c r="AE140">
        <f t="shared" si="121"/>
        <v>0</v>
      </c>
      <c r="AF140">
        <f t="shared" si="146"/>
        <v>0</v>
      </c>
      <c r="AG140">
        <f t="shared" si="122"/>
        <v>0</v>
      </c>
      <c r="AH140">
        <f t="shared" si="147"/>
        <v>0</v>
      </c>
      <c r="AI140">
        <f t="shared" si="123"/>
        <v>0</v>
      </c>
      <c r="AJ140">
        <f t="shared" si="124"/>
        <v>0</v>
      </c>
      <c r="AK140">
        <v>1900</v>
      </c>
      <c r="AL140">
        <v>1900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1</v>
      </c>
      <c r="AW140">
        <v>1</v>
      </c>
      <c r="AZ140">
        <v>1</v>
      </c>
      <c r="BA140">
        <v>1</v>
      </c>
      <c r="BB140">
        <v>1</v>
      </c>
      <c r="BC140">
        <v>1</v>
      </c>
      <c r="BD140" t="s">
        <v>3</v>
      </c>
      <c r="BE140" t="s">
        <v>3</v>
      </c>
      <c r="BF140" t="s">
        <v>3</v>
      </c>
      <c r="BG140" t="s">
        <v>3</v>
      </c>
      <c r="BH140">
        <v>3</v>
      </c>
      <c r="BI140">
        <v>1</v>
      </c>
      <c r="BJ140" t="s">
        <v>3</v>
      </c>
      <c r="BM140">
        <v>1100</v>
      </c>
      <c r="BN140">
        <v>0</v>
      </c>
      <c r="BO140" t="s">
        <v>3</v>
      </c>
      <c r="BP140">
        <v>0</v>
      </c>
      <c r="BQ140">
        <v>8</v>
      </c>
      <c r="BR140">
        <v>0</v>
      </c>
      <c r="BS140">
        <v>1</v>
      </c>
      <c r="BT140">
        <v>1</v>
      </c>
      <c r="BU140">
        <v>1</v>
      </c>
      <c r="BV140">
        <v>1</v>
      </c>
      <c r="BW140">
        <v>1</v>
      </c>
      <c r="BX140">
        <v>1</v>
      </c>
      <c r="BY140" t="s">
        <v>3</v>
      </c>
      <c r="BZ140">
        <v>0</v>
      </c>
      <c r="CA140">
        <v>0</v>
      </c>
      <c r="CB140" t="s">
        <v>3</v>
      </c>
      <c r="CE140">
        <v>0</v>
      </c>
      <c r="CF140">
        <v>0</v>
      </c>
      <c r="CG140">
        <v>0</v>
      </c>
      <c r="CM140">
        <v>0</v>
      </c>
      <c r="CN140" t="s">
        <v>3</v>
      </c>
      <c r="CO140">
        <v>0</v>
      </c>
      <c r="CP140">
        <f t="shared" si="125"/>
        <v>1900</v>
      </c>
      <c r="CQ140">
        <f t="shared" si="126"/>
        <v>1900</v>
      </c>
      <c r="CR140">
        <f t="shared" si="127"/>
        <v>0</v>
      </c>
      <c r="CS140">
        <f t="shared" si="128"/>
        <v>0</v>
      </c>
      <c r="CT140">
        <f t="shared" si="129"/>
        <v>0</v>
      </c>
      <c r="CU140">
        <f t="shared" si="130"/>
        <v>0</v>
      </c>
      <c r="CV140">
        <f t="shared" si="131"/>
        <v>0</v>
      </c>
      <c r="CW140">
        <f t="shared" si="132"/>
        <v>0</v>
      </c>
      <c r="CX140">
        <f t="shared" si="133"/>
        <v>0</v>
      </c>
      <c r="CY140">
        <f t="shared" si="134"/>
        <v>0</v>
      </c>
      <c r="CZ140">
        <f t="shared" si="135"/>
        <v>0</v>
      </c>
      <c r="DC140" t="s">
        <v>3</v>
      </c>
      <c r="DD140" t="s">
        <v>3</v>
      </c>
      <c r="DE140" t="s">
        <v>3</v>
      </c>
      <c r="DF140" t="s">
        <v>3</v>
      </c>
      <c r="DG140" t="s">
        <v>3</v>
      </c>
      <c r="DH140" t="s">
        <v>3</v>
      </c>
      <c r="DI140" t="s">
        <v>3</v>
      </c>
      <c r="DJ140" t="s">
        <v>3</v>
      </c>
      <c r="DK140" t="s">
        <v>3</v>
      </c>
      <c r="DL140" t="s">
        <v>3</v>
      </c>
      <c r="DM140" t="s">
        <v>3</v>
      </c>
      <c r="DN140">
        <v>0</v>
      </c>
      <c r="DO140">
        <v>0</v>
      </c>
      <c r="DP140">
        <v>1</v>
      </c>
      <c r="DQ140">
        <v>1</v>
      </c>
      <c r="DU140">
        <v>1013</v>
      </c>
      <c r="DV140" t="s">
        <v>42</v>
      </c>
      <c r="DW140" t="s">
        <v>42</v>
      </c>
      <c r="DX140">
        <v>1</v>
      </c>
      <c r="DZ140" t="s">
        <v>3</v>
      </c>
      <c r="EA140" t="s">
        <v>3</v>
      </c>
      <c r="EB140" t="s">
        <v>3</v>
      </c>
      <c r="EC140" t="s">
        <v>3</v>
      </c>
      <c r="EE140">
        <v>68514636</v>
      </c>
      <c r="EF140">
        <v>8</v>
      </c>
      <c r="EG140" t="s">
        <v>43</v>
      </c>
      <c r="EH140">
        <v>0</v>
      </c>
      <c r="EI140" t="s">
        <v>3</v>
      </c>
      <c r="EJ140">
        <v>1</v>
      </c>
      <c r="EK140">
        <v>1100</v>
      </c>
      <c r="EL140" t="s">
        <v>44</v>
      </c>
      <c r="EM140" t="s">
        <v>45</v>
      </c>
      <c r="EO140" t="s">
        <v>3</v>
      </c>
      <c r="EQ140">
        <v>0</v>
      </c>
      <c r="ER140">
        <v>1900</v>
      </c>
      <c r="ES140">
        <v>1900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5</v>
      </c>
      <c r="FC140">
        <v>0</v>
      </c>
      <c r="FD140">
        <v>18</v>
      </c>
      <c r="FF140">
        <v>1900</v>
      </c>
      <c r="FQ140">
        <v>0</v>
      </c>
      <c r="FR140">
        <f t="shared" si="136"/>
        <v>0</v>
      </c>
      <c r="FS140">
        <v>0</v>
      </c>
      <c r="FX140">
        <v>0</v>
      </c>
      <c r="FY140">
        <v>0</v>
      </c>
      <c r="GA140" t="s">
        <v>3</v>
      </c>
      <c r="GD140">
        <v>1</v>
      </c>
      <c r="GF140">
        <v>-1755615040</v>
      </c>
      <c r="GG140">
        <v>2</v>
      </c>
      <c r="GH140">
        <v>3</v>
      </c>
      <c r="GI140">
        <v>-2</v>
      </c>
      <c r="GJ140">
        <v>0</v>
      </c>
      <c r="GK140">
        <v>0</v>
      </c>
      <c r="GL140">
        <f t="shared" si="137"/>
        <v>0</v>
      </c>
      <c r="GM140">
        <f t="shared" si="138"/>
        <v>1900</v>
      </c>
      <c r="GN140">
        <f t="shared" si="139"/>
        <v>1900</v>
      </c>
      <c r="GO140">
        <f t="shared" si="140"/>
        <v>0</v>
      </c>
      <c r="GP140">
        <f t="shared" si="141"/>
        <v>0</v>
      </c>
      <c r="GR140">
        <v>1</v>
      </c>
      <c r="GS140">
        <v>1</v>
      </c>
      <c r="GT140">
        <v>0</v>
      </c>
      <c r="GU140" t="s">
        <v>3</v>
      </c>
      <c r="GV140">
        <f t="shared" si="142"/>
        <v>0</v>
      </c>
      <c r="GW140">
        <v>1</v>
      </c>
      <c r="GX140">
        <f t="shared" si="143"/>
        <v>0</v>
      </c>
      <c r="HA140">
        <v>0</v>
      </c>
      <c r="HB140">
        <v>0</v>
      </c>
      <c r="HC140">
        <f t="shared" si="144"/>
        <v>0</v>
      </c>
      <c r="HE140" t="s">
        <v>3</v>
      </c>
      <c r="HF140" t="s">
        <v>3</v>
      </c>
      <c r="HM140" t="s">
        <v>3</v>
      </c>
      <c r="HN140" t="s">
        <v>3</v>
      </c>
      <c r="HO140" t="s">
        <v>3</v>
      </c>
      <c r="HP140" t="s">
        <v>3</v>
      </c>
      <c r="HQ140" t="s">
        <v>3</v>
      </c>
      <c r="IK140">
        <v>0</v>
      </c>
    </row>
    <row r="141" spans="1:245" x14ac:dyDescent="0.2">
      <c r="A141">
        <v>17</v>
      </c>
      <c r="B141">
        <v>1</v>
      </c>
      <c r="E141" t="s">
        <v>280</v>
      </c>
      <c r="F141" t="s">
        <v>3</v>
      </c>
      <c r="G141" t="s">
        <v>281</v>
      </c>
      <c r="H141" t="s">
        <v>42</v>
      </c>
      <c r="I141">
        <v>1</v>
      </c>
      <c r="J141">
        <v>0</v>
      </c>
      <c r="K141">
        <v>1</v>
      </c>
      <c r="O141">
        <f t="shared" si="108"/>
        <v>8741</v>
      </c>
      <c r="P141">
        <f t="shared" si="109"/>
        <v>8741</v>
      </c>
      <c r="Q141">
        <f t="shared" si="110"/>
        <v>0</v>
      </c>
      <c r="R141">
        <f t="shared" si="111"/>
        <v>0</v>
      </c>
      <c r="S141">
        <f t="shared" si="112"/>
        <v>0</v>
      </c>
      <c r="T141">
        <f t="shared" si="113"/>
        <v>0</v>
      </c>
      <c r="U141">
        <f t="shared" si="114"/>
        <v>0</v>
      </c>
      <c r="V141">
        <f t="shared" si="115"/>
        <v>0</v>
      </c>
      <c r="W141">
        <f t="shared" si="116"/>
        <v>0</v>
      </c>
      <c r="X141">
        <f t="shared" si="117"/>
        <v>0</v>
      </c>
      <c r="Y141">
        <f t="shared" si="118"/>
        <v>0</v>
      </c>
      <c r="AA141">
        <v>78076343</v>
      </c>
      <c r="AB141">
        <f t="shared" si="119"/>
        <v>8741</v>
      </c>
      <c r="AC141">
        <f t="shared" si="150"/>
        <v>8741</v>
      </c>
      <c r="AD141">
        <f t="shared" si="120"/>
        <v>0</v>
      </c>
      <c r="AE141">
        <f t="shared" si="121"/>
        <v>0</v>
      </c>
      <c r="AF141">
        <f t="shared" si="146"/>
        <v>0</v>
      </c>
      <c r="AG141">
        <f t="shared" si="122"/>
        <v>0</v>
      </c>
      <c r="AH141">
        <f t="shared" si="147"/>
        <v>0</v>
      </c>
      <c r="AI141">
        <f t="shared" si="123"/>
        <v>0</v>
      </c>
      <c r="AJ141">
        <f t="shared" si="124"/>
        <v>0</v>
      </c>
      <c r="AK141">
        <v>8741</v>
      </c>
      <c r="AL141">
        <v>8741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1</v>
      </c>
      <c r="AW141">
        <v>1</v>
      </c>
      <c r="AZ141">
        <v>1</v>
      </c>
      <c r="BA141">
        <v>1</v>
      </c>
      <c r="BB141">
        <v>1</v>
      </c>
      <c r="BC141">
        <v>1</v>
      </c>
      <c r="BD141" t="s">
        <v>3</v>
      </c>
      <c r="BE141" t="s">
        <v>3</v>
      </c>
      <c r="BF141" t="s">
        <v>3</v>
      </c>
      <c r="BG141" t="s">
        <v>3</v>
      </c>
      <c r="BH141">
        <v>3</v>
      </c>
      <c r="BI141">
        <v>1</v>
      </c>
      <c r="BJ141" t="s">
        <v>3</v>
      </c>
      <c r="BM141">
        <v>1100</v>
      </c>
      <c r="BN141">
        <v>0</v>
      </c>
      <c r="BO141" t="s">
        <v>3</v>
      </c>
      <c r="BP141">
        <v>0</v>
      </c>
      <c r="BQ141">
        <v>8</v>
      </c>
      <c r="BR141">
        <v>0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3</v>
      </c>
      <c r="BZ141">
        <v>0</v>
      </c>
      <c r="CA141">
        <v>0</v>
      </c>
      <c r="CB141" t="s">
        <v>3</v>
      </c>
      <c r="CE141">
        <v>0</v>
      </c>
      <c r="CF141">
        <v>0</v>
      </c>
      <c r="CG141">
        <v>0</v>
      </c>
      <c r="CM141">
        <v>0</v>
      </c>
      <c r="CN141" t="s">
        <v>3</v>
      </c>
      <c r="CO141">
        <v>0</v>
      </c>
      <c r="CP141">
        <f t="shared" si="125"/>
        <v>8741</v>
      </c>
      <c r="CQ141">
        <f t="shared" si="126"/>
        <v>8741</v>
      </c>
      <c r="CR141">
        <f t="shared" si="127"/>
        <v>0</v>
      </c>
      <c r="CS141">
        <f t="shared" si="128"/>
        <v>0</v>
      </c>
      <c r="CT141">
        <f t="shared" si="129"/>
        <v>0</v>
      </c>
      <c r="CU141">
        <f t="shared" si="130"/>
        <v>0</v>
      </c>
      <c r="CV141">
        <f t="shared" si="131"/>
        <v>0</v>
      </c>
      <c r="CW141">
        <f t="shared" si="132"/>
        <v>0</v>
      </c>
      <c r="CX141">
        <f t="shared" si="133"/>
        <v>0</v>
      </c>
      <c r="CY141">
        <f t="shared" si="134"/>
        <v>0</v>
      </c>
      <c r="CZ141">
        <f t="shared" si="135"/>
        <v>0</v>
      </c>
      <c r="DC141" t="s">
        <v>3</v>
      </c>
      <c r="DD141" t="s">
        <v>3</v>
      </c>
      <c r="DE141" t="s">
        <v>3</v>
      </c>
      <c r="DF141" t="s">
        <v>3</v>
      </c>
      <c r="DG141" t="s">
        <v>3</v>
      </c>
      <c r="DH141" t="s">
        <v>3</v>
      </c>
      <c r="DI141" t="s">
        <v>3</v>
      </c>
      <c r="DJ141" t="s">
        <v>3</v>
      </c>
      <c r="DK141" t="s">
        <v>3</v>
      </c>
      <c r="DL141" t="s">
        <v>3</v>
      </c>
      <c r="DM141" t="s">
        <v>3</v>
      </c>
      <c r="DN141">
        <v>0</v>
      </c>
      <c r="DO141">
        <v>0</v>
      </c>
      <c r="DP141">
        <v>1</v>
      </c>
      <c r="DQ141">
        <v>1</v>
      </c>
      <c r="DU141">
        <v>1013</v>
      </c>
      <c r="DV141" t="s">
        <v>42</v>
      </c>
      <c r="DW141" t="s">
        <v>42</v>
      </c>
      <c r="DX141">
        <v>1</v>
      </c>
      <c r="DZ141" t="s">
        <v>3</v>
      </c>
      <c r="EA141" t="s">
        <v>3</v>
      </c>
      <c r="EB141" t="s">
        <v>3</v>
      </c>
      <c r="EC141" t="s">
        <v>3</v>
      </c>
      <c r="EE141">
        <v>68514636</v>
      </c>
      <c r="EF141">
        <v>8</v>
      </c>
      <c r="EG141" t="s">
        <v>43</v>
      </c>
      <c r="EH141">
        <v>0</v>
      </c>
      <c r="EI141" t="s">
        <v>3</v>
      </c>
      <c r="EJ141">
        <v>1</v>
      </c>
      <c r="EK141">
        <v>1100</v>
      </c>
      <c r="EL141" t="s">
        <v>44</v>
      </c>
      <c r="EM141" t="s">
        <v>45</v>
      </c>
      <c r="EO141" t="s">
        <v>3</v>
      </c>
      <c r="EQ141">
        <v>0</v>
      </c>
      <c r="ER141">
        <v>8741</v>
      </c>
      <c r="ES141">
        <v>8741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5</v>
      </c>
      <c r="FC141">
        <v>0</v>
      </c>
      <c r="FD141">
        <v>18</v>
      </c>
      <c r="FF141">
        <v>8741</v>
      </c>
      <c r="FQ141">
        <v>0</v>
      </c>
      <c r="FR141">
        <f t="shared" si="136"/>
        <v>0</v>
      </c>
      <c r="FS141">
        <v>0</v>
      </c>
      <c r="FX141">
        <v>0</v>
      </c>
      <c r="FY141">
        <v>0</v>
      </c>
      <c r="GA141" t="s">
        <v>3</v>
      </c>
      <c r="GD141">
        <v>1</v>
      </c>
      <c r="GF141">
        <v>323433056</v>
      </c>
      <c r="GG141">
        <v>2</v>
      </c>
      <c r="GH141">
        <v>3</v>
      </c>
      <c r="GI141">
        <v>-2</v>
      </c>
      <c r="GJ141">
        <v>0</v>
      </c>
      <c r="GK141">
        <v>0</v>
      </c>
      <c r="GL141">
        <f t="shared" si="137"/>
        <v>0</v>
      </c>
      <c r="GM141">
        <f t="shared" si="138"/>
        <v>8741</v>
      </c>
      <c r="GN141">
        <f t="shared" si="139"/>
        <v>8741</v>
      </c>
      <c r="GO141">
        <f t="shared" si="140"/>
        <v>0</v>
      </c>
      <c r="GP141">
        <f t="shared" si="141"/>
        <v>0</v>
      </c>
      <c r="GR141">
        <v>1</v>
      </c>
      <c r="GS141">
        <v>1</v>
      </c>
      <c r="GT141">
        <v>0</v>
      </c>
      <c r="GU141" t="s">
        <v>3</v>
      </c>
      <c r="GV141">
        <f t="shared" si="142"/>
        <v>0</v>
      </c>
      <c r="GW141">
        <v>1</v>
      </c>
      <c r="GX141">
        <f t="shared" si="143"/>
        <v>0</v>
      </c>
      <c r="HA141">
        <v>0</v>
      </c>
      <c r="HB141">
        <v>0</v>
      </c>
      <c r="HC141">
        <f t="shared" si="144"/>
        <v>0</v>
      </c>
      <c r="HE141" t="s">
        <v>3</v>
      </c>
      <c r="HF141" t="s">
        <v>3</v>
      </c>
      <c r="HM141" t="s">
        <v>3</v>
      </c>
      <c r="HN141" t="s">
        <v>3</v>
      </c>
      <c r="HO141" t="s">
        <v>3</v>
      </c>
      <c r="HP141" t="s">
        <v>3</v>
      </c>
      <c r="HQ141" t="s">
        <v>3</v>
      </c>
      <c r="IK141">
        <v>0</v>
      </c>
    </row>
    <row r="143" spans="1:245" x14ac:dyDescent="0.2">
      <c r="A143" s="2">
        <v>51</v>
      </c>
      <c r="B143" s="2">
        <f>B92</f>
        <v>1</v>
      </c>
      <c r="C143" s="2">
        <f>A92</f>
        <v>5</v>
      </c>
      <c r="D143" s="2">
        <f>ROW(A92)</f>
        <v>92</v>
      </c>
      <c r="E143" s="2"/>
      <c r="F143" s="2" t="str">
        <f>IF(F92&lt;&gt;"",F92,"")</f>
        <v>Новый подраздел</v>
      </c>
      <c r="G143" s="2" t="str">
        <f>IF(G92&lt;&gt;"",G92,"")</f>
        <v>Система видеонаблюдения (стадион )</v>
      </c>
      <c r="H143" s="2">
        <v>0</v>
      </c>
      <c r="I143" s="2"/>
      <c r="J143" s="2"/>
      <c r="K143" s="2"/>
      <c r="L143" s="2"/>
      <c r="M143" s="2"/>
      <c r="N143" s="2"/>
      <c r="O143" s="2">
        <f t="shared" ref="O143:T143" si="151">ROUND(AB143,2)</f>
        <v>526548.28</v>
      </c>
      <c r="P143" s="2">
        <f t="shared" si="151"/>
        <v>388661.21</v>
      </c>
      <c r="Q143" s="2">
        <f t="shared" si="151"/>
        <v>25088.22</v>
      </c>
      <c r="R143" s="2">
        <f t="shared" si="151"/>
        <v>5710.46</v>
      </c>
      <c r="S143" s="2">
        <f t="shared" si="151"/>
        <v>112798.85</v>
      </c>
      <c r="T143" s="2">
        <f t="shared" si="151"/>
        <v>0</v>
      </c>
      <c r="U143" s="2">
        <f>AH143</f>
        <v>332.78</v>
      </c>
      <c r="V143" s="2">
        <f>AI143</f>
        <v>15.3445</v>
      </c>
      <c r="W143" s="2">
        <f>ROUND(AJ143,2)</f>
        <v>0</v>
      </c>
      <c r="X143" s="2">
        <f>ROUND(AK143,2)</f>
        <v>105602.82</v>
      </c>
      <c r="Y143" s="2">
        <f>ROUND(AL143,2)</f>
        <v>73807.320000000007</v>
      </c>
      <c r="Z143" s="2"/>
      <c r="AA143" s="2"/>
      <c r="AB143" s="2">
        <f>ROUND(SUMIF(AA96:AA141,"=78076343",O96:O141),2)</f>
        <v>526548.28</v>
      </c>
      <c r="AC143" s="2">
        <f>ROUND(SUMIF(AA96:AA141,"=78076343",P96:P141),2)</f>
        <v>388661.21</v>
      </c>
      <c r="AD143" s="2">
        <f>ROUND(SUMIF(AA96:AA141,"=78076343",Q96:Q141),2)</f>
        <v>25088.22</v>
      </c>
      <c r="AE143" s="2">
        <f>ROUND(SUMIF(AA96:AA141,"=78076343",R96:R141),2)</f>
        <v>5710.46</v>
      </c>
      <c r="AF143" s="2">
        <f>ROUND(SUMIF(AA96:AA141,"=78076343",S96:S141),2)</f>
        <v>112798.85</v>
      </c>
      <c r="AG143" s="2">
        <f>ROUND(SUMIF(AA96:AA141,"=78076343",T96:T141),2)</f>
        <v>0</v>
      </c>
      <c r="AH143" s="2">
        <f>SUMIF(AA96:AA141,"=78076343",U96:U141)</f>
        <v>332.78</v>
      </c>
      <c r="AI143" s="2">
        <f>SUMIF(AA96:AA141,"=78076343",V96:V141)</f>
        <v>15.3445</v>
      </c>
      <c r="AJ143" s="2">
        <f>ROUND(SUMIF(AA96:AA141,"=78076343",W96:W141),2)</f>
        <v>0</v>
      </c>
      <c r="AK143" s="2">
        <f>ROUND(SUMIF(AA96:AA141,"=78076343",X96:X141),2)</f>
        <v>105602.82</v>
      </c>
      <c r="AL143" s="2">
        <f>ROUND(SUMIF(AA96:AA141,"=78076343",Y96:Y141),2)</f>
        <v>73807.320000000007</v>
      </c>
      <c r="AM143" s="2"/>
      <c r="AN143" s="2"/>
      <c r="AO143" s="2">
        <f t="shared" ref="AO143:BD143" si="152">ROUND(BX143,2)</f>
        <v>0</v>
      </c>
      <c r="AP143" s="2">
        <f t="shared" si="152"/>
        <v>0</v>
      </c>
      <c r="AQ143" s="2">
        <f t="shared" si="152"/>
        <v>0</v>
      </c>
      <c r="AR143" s="2">
        <f t="shared" si="152"/>
        <v>705958.42</v>
      </c>
      <c r="AS143" s="2">
        <f t="shared" si="152"/>
        <v>396845.46</v>
      </c>
      <c r="AT143" s="2">
        <f t="shared" si="152"/>
        <v>309112.96000000002</v>
      </c>
      <c r="AU143" s="2">
        <f t="shared" si="152"/>
        <v>0</v>
      </c>
      <c r="AV143" s="2">
        <f t="shared" si="152"/>
        <v>388661.21</v>
      </c>
      <c r="AW143" s="2">
        <f t="shared" si="152"/>
        <v>388661.21</v>
      </c>
      <c r="AX143" s="2">
        <f t="shared" si="152"/>
        <v>0</v>
      </c>
      <c r="AY143" s="2">
        <f t="shared" si="152"/>
        <v>388661.21</v>
      </c>
      <c r="AZ143" s="2">
        <f t="shared" si="152"/>
        <v>0</v>
      </c>
      <c r="BA143" s="2">
        <f t="shared" si="152"/>
        <v>0</v>
      </c>
      <c r="BB143" s="2">
        <f t="shared" si="152"/>
        <v>0</v>
      </c>
      <c r="BC143" s="2">
        <f t="shared" si="152"/>
        <v>0</v>
      </c>
      <c r="BD143" s="2">
        <f t="shared" si="152"/>
        <v>0</v>
      </c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>
        <f>ROUND(SUMIF(AA96:AA141,"=78076343",FQ96:FQ141),2)</f>
        <v>0</v>
      </c>
      <c r="BY143" s="2">
        <f>ROUND(SUMIF(AA96:AA141,"=78076343",FR96:FR141),2)</f>
        <v>0</v>
      </c>
      <c r="BZ143" s="2">
        <f>ROUND(SUMIF(AA96:AA141,"=78076343",GL96:GL141),2)</f>
        <v>0</v>
      </c>
      <c r="CA143" s="2">
        <f>ROUND(SUMIF(AA96:AA141,"=78076343",GM96:GM141),2)</f>
        <v>705958.42</v>
      </c>
      <c r="CB143" s="2">
        <f>ROUND(SUMIF(AA96:AA141,"=78076343",GN96:GN141),2)</f>
        <v>396845.46</v>
      </c>
      <c r="CC143" s="2">
        <f>ROUND(SUMIF(AA96:AA141,"=78076343",GO96:GO141),2)</f>
        <v>309112.96000000002</v>
      </c>
      <c r="CD143" s="2">
        <f>ROUND(SUMIF(AA96:AA141,"=78076343",GP96:GP141),2)</f>
        <v>0</v>
      </c>
      <c r="CE143" s="2">
        <f>AC143-BX143</f>
        <v>388661.21</v>
      </c>
      <c r="CF143" s="2">
        <f>AC143-BY143</f>
        <v>388661.21</v>
      </c>
      <c r="CG143" s="2">
        <f>BX143-BZ143</f>
        <v>0</v>
      </c>
      <c r="CH143" s="2">
        <f>AC143-BX143-BY143+BZ143</f>
        <v>388661.21</v>
      </c>
      <c r="CI143" s="2">
        <f>BY143-BZ143</f>
        <v>0</v>
      </c>
      <c r="CJ143" s="2">
        <f>ROUND(SUMIF(AA96:AA141,"=78076343",GX96:GX141),2)</f>
        <v>0</v>
      </c>
      <c r="CK143" s="2">
        <f>ROUND(SUMIF(AA96:AA141,"=78076343",GY96:GY141),2)</f>
        <v>0</v>
      </c>
      <c r="CL143" s="2">
        <f>ROUND(SUMIF(AA96:AA141,"=78076343",GZ96:GZ141),2)</f>
        <v>0</v>
      </c>
      <c r="CM143" s="2">
        <f>ROUND(SUMIF(AA96:AA141,"=78076343",HD96:HD141),2)</f>
        <v>0</v>
      </c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>
        <v>0</v>
      </c>
    </row>
    <row r="145" spans="1:28" x14ac:dyDescent="0.2">
      <c r="A145" s="4">
        <v>50</v>
      </c>
      <c r="B145" s="4">
        <v>0</v>
      </c>
      <c r="C145" s="4">
        <v>0</v>
      </c>
      <c r="D145" s="4">
        <v>1</v>
      </c>
      <c r="E145" s="4">
        <v>201</v>
      </c>
      <c r="F145" s="4">
        <f>ROUND(Source!O143,O145)</f>
        <v>526548.28</v>
      </c>
      <c r="G145" s="4" t="s">
        <v>282</v>
      </c>
      <c r="H145" s="4" t="s">
        <v>283</v>
      </c>
      <c r="I145" s="4"/>
      <c r="J145" s="4"/>
      <c r="K145" s="4">
        <v>201</v>
      </c>
      <c r="L145" s="4">
        <v>1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>
        <v>526548.28</v>
      </c>
      <c r="X145" s="4">
        <v>1</v>
      </c>
      <c r="Y145" s="4">
        <v>526548.28</v>
      </c>
      <c r="Z145" s="4"/>
      <c r="AA145" s="4"/>
      <c r="AB145" s="4"/>
    </row>
    <row r="146" spans="1:28" x14ac:dyDescent="0.2">
      <c r="A146" s="4">
        <v>50</v>
      </c>
      <c r="B146" s="4">
        <v>0</v>
      </c>
      <c r="C146" s="4">
        <v>0</v>
      </c>
      <c r="D146" s="4">
        <v>1</v>
      </c>
      <c r="E146" s="4">
        <v>202</v>
      </c>
      <c r="F146" s="4">
        <f>ROUND(Source!P143,O146)</f>
        <v>388661.21</v>
      </c>
      <c r="G146" s="4" t="s">
        <v>284</v>
      </c>
      <c r="H146" s="4" t="s">
        <v>285</v>
      </c>
      <c r="I146" s="4"/>
      <c r="J146" s="4"/>
      <c r="K146" s="4">
        <v>202</v>
      </c>
      <c r="L146" s="4">
        <v>2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>
        <v>388661.21</v>
      </c>
      <c r="X146" s="4">
        <v>1</v>
      </c>
      <c r="Y146" s="4">
        <v>388661.21</v>
      </c>
      <c r="Z146" s="4"/>
      <c r="AA146" s="4"/>
      <c r="AB146" s="4"/>
    </row>
    <row r="147" spans="1:28" x14ac:dyDescent="0.2">
      <c r="A147" s="4">
        <v>50</v>
      </c>
      <c r="B147" s="4">
        <v>0</v>
      </c>
      <c r="C147" s="4">
        <v>0</v>
      </c>
      <c r="D147" s="4">
        <v>1</v>
      </c>
      <c r="E147" s="4">
        <v>222</v>
      </c>
      <c r="F147" s="4">
        <f>ROUND(Source!AO143,O147)</f>
        <v>0</v>
      </c>
      <c r="G147" s="4" t="s">
        <v>286</v>
      </c>
      <c r="H147" s="4" t="s">
        <v>287</v>
      </c>
      <c r="I147" s="4"/>
      <c r="J147" s="4"/>
      <c r="K147" s="4">
        <v>222</v>
      </c>
      <c r="L147" s="4">
        <v>3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>
        <v>0</v>
      </c>
      <c r="X147" s="4">
        <v>1</v>
      </c>
      <c r="Y147" s="4">
        <v>0</v>
      </c>
      <c r="Z147" s="4"/>
      <c r="AA147" s="4"/>
      <c r="AB147" s="4"/>
    </row>
    <row r="148" spans="1:28" x14ac:dyDescent="0.2">
      <c r="A148" s="4">
        <v>50</v>
      </c>
      <c r="B148" s="4">
        <v>0</v>
      </c>
      <c r="C148" s="4">
        <v>0</v>
      </c>
      <c r="D148" s="4">
        <v>1</v>
      </c>
      <c r="E148" s="4">
        <v>225</v>
      </c>
      <c r="F148" s="4">
        <f>ROUND(Source!AV143,O148)</f>
        <v>388661.21</v>
      </c>
      <c r="G148" s="4" t="s">
        <v>288</v>
      </c>
      <c r="H148" s="4" t="s">
        <v>289</v>
      </c>
      <c r="I148" s="4"/>
      <c r="J148" s="4"/>
      <c r="K148" s="4">
        <v>225</v>
      </c>
      <c r="L148" s="4">
        <v>4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>
        <v>388661.21</v>
      </c>
      <c r="X148" s="4">
        <v>1</v>
      </c>
      <c r="Y148" s="4">
        <v>388661.21</v>
      </c>
      <c r="Z148" s="4"/>
      <c r="AA148" s="4"/>
      <c r="AB148" s="4"/>
    </row>
    <row r="149" spans="1:28" x14ac:dyDescent="0.2">
      <c r="A149" s="4">
        <v>50</v>
      </c>
      <c r="B149" s="4">
        <v>0</v>
      </c>
      <c r="C149" s="4">
        <v>0</v>
      </c>
      <c r="D149" s="4">
        <v>1</v>
      </c>
      <c r="E149" s="4">
        <v>226</v>
      </c>
      <c r="F149" s="4">
        <f>ROUND(Source!AW143,O149)</f>
        <v>388661.21</v>
      </c>
      <c r="G149" s="4" t="s">
        <v>290</v>
      </c>
      <c r="H149" s="4" t="s">
        <v>291</v>
      </c>
      <c r="I149" s="4"/>
      <c r="J149" s="4"/>
      <c r="K149" s="4">
        <v>226</v>
      </c>
      <c r="L149" s="4">
        <v>5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>
        <v>388661.21</v>
      </c>
      <c r="X149" s="4">
        <v>1</v>
      </c>
      <c r="Y149" s="4">
        <v>388661.21</v>
      </c>
      <c r="Z149" s="4"/>
      <c r="AA149" s="4"/>
      <c r="AB149" s="4"/>
    </row>
    <row r="150" spans="1:28" x14ac:dyDescent="0.2">
      <c r="A150" s="4">
        <v>50</v>
      </c>
      <c r="B150" s="4">
        <v>0</v>
      </c>
      <c r="C150" s="4">
        <v>0</v>
      </c>
      <c r="D150" s="4">
        <v>1</v>
      </c>
      <c r="E150" s="4">
        <v>227</v>
      </c>
      <c r="F150" s="4">
        <f>ROUND(Source!AX143,O150)</f>
        <v>0</v>
      </c>
      <c r="G150" s="4" t="s">
        <v>292</v>
      </c>
      <c r="H150" s="4" t="s">
        <v>293</v>
      </c>
      <c r="I150" s="4"/>
      <c r="J150" s="4"/>
      <c r="K150" s="4">
        <v>227</v>
      </c>
      <c r="L150" s="4">
        <v>6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>
        <v>0</v>
      </c>
      <c r="X150" s="4">
        <v>1</v>
      </c>
      <c r="Y150" s="4">
        <v>0</v>
      </c>
      <c r="Z150" s="4"/>
      <c r="AA150" s="4"/>
      <c r="AB150" s="4"/>
    </row>
    <row r="151" spans="1:28" x14ac:dyDescent="0.2">
      <c r="A151" s="4">
        <v>50</v>
      </c>
      <c r="B151" s="4">
        <v>0</v>
      </c>
      <c r="C151" s="4">
        <v>0</v>
      </c>
      <c r="D151" s="4">
        <v>1</v>
      </c>
      <c r="E151" s="4">
        <v>228</v>
      </c>
      <c r="F151" s="4">
        <f>ROUND(Source!AY143,O151)</f>
        <v>388661.21</v>
      </c>
      <c r="G151" s="4" t="s">
        <v>294</v>
      </c>
      <c r="H151" s="4" t="s">
        <v>295</v>
      </c>
      <c r="I151" s="4"/>
      <c r="J151" s="4"/>
      <c r="K151" s="4">
        <v>228</v>
      </c>
      <c r="L151" s="4">
        <v>7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>
        <v>388661.21</v>
      </c>
      <c r="X151" s="4">
        <v>1</v>
      </c>
      <c r="Y151" s="4">
        <v>388661.21</v>
      </c>
      <c r="Z151" s="4"/>
      <c r="AA151" s="4"/>
      <c r="AB151" s="4"/>
    </row>
    <row r="152" spans="1:28" x14ac:dyDescent="0.2">
      <c r="A152" s="4">
        <v>50</v>
      </c>
      <c r="B152" s="4">
        <v>0</v>
      </c>
      <c r="C152" s="4">
        <v>0</v>
      </c>
      <c r="D152" s="4">
        <v>1</v>
      </c>
      <c r="E152" s="4">
        <v>216</v>
      </c>
      <c r="F152" s="4">
        <f>ROUND(Source!AP143,O152)</f>
        <v>0</v>
      </c>
      <c r="G152" s="4" t="s">
        <v>296</v>
      </c>
      <c r="H152" s="4" t="s">
        <v>297</v>
      </c>
      <c r="I152" s="4"/>
      <c r="J152" s="4"/>
      <c r="K152" s="4">
        <v>216</v>
      </c>
      <c r="L152" s="4">
        <v>8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>
        <v>0</v>
      </c>
      <c r="X152" s="4">
        <v>1</v>
      </c>
      <c r="Y152" s="4">
        <v>0</v>
      </c>
      <c r="Z152" s="4"/>
      <c r="AA152" s="4"/>
      <c r="AB152" s="4"/>
    </row>
    <row r="153" spans="1:28" x14ac:dyDescent="0.2">
      <c r="A153" s="4">
        <v>50</v>
      </c>
      <c r="B153" s="4">
        <v>0</v>
      </c>
      <c r="C153" s="4">
        <v>0</v>
      </c>
      <c r="D153" s="4">
        <v>1</v>
      </c>
      <c r="E153" s="4">
        <v>223</v>
      </c>
      <c r="F153" s="4">
        <f>ROUND(Source!AQ143,O153)</f>
        <v>0</v>
      </c>
      <c r="G153" s="4" t="s">
        <v>298</v>
      </c>
      <c r="H153" s="4" t="s">
        <v>299</v>
      </c>
      <c r="I153" s="4"/>
      <c r="J153" s="4"/>
      <c r="K153" s="4">
        <v>223</v>
      </c>
      <c r="L153" s="4">
        <v>9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>
        <v>0</v>
      </c>
      <c r="X153" s="4">
        <v>1</v>
      </c>
      <c r="Y153" s="4">
        <v>0</v>
      </c>
      <c r="Z153" s="4"/>
      <c r="AA153" s="4"/>
      <c r="AB153" s="4"/>
    </row>
    <row r="154" spans="1:28" x14ac:dyDescent="0.2">
      <c r="A154" s="4">
        <v>50</v>
      </c>
      <c r="B154" s="4">
        <v>0</v>
      </c>
      <c r="C154" s="4">
        <v>0</v>
      </c>
      <c r="D154" s="4">
        <v>1</v>
      </c>
      <c r="E154" s="4">
        <v>229</v>
      </c>
      <c r="F154" s="4">
        <f>ROUND(Source!AZ143,O154)</f>
        <v>0</v>
      </c>
      <c r="G154" s="4" t="s">
        <v>300</v>
      </c>
      <c r="H154" s="4" t="s">
        <v>301</v>
      </c>
      <c r="I154" s="4"/>
      <c r="J154" s="4"/>
      <c r="K154" s="4">
        <v>229</v>
      </c>
      <c r="L154" s="4">
        <v>10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>
        <v>0</v>
      </c>
      <c r="X154" s="4">
        <v>1</v>
      </c>
      <c r="Y154" s="4">
        <v>0</v>
      </c>
      <c r="Z154" s="4"/>
      <c r="AA154" s="4"/>
      <c r="AB154" s="4"/>
    </row>
    <row r="155" spans="1:28" x14ac:dyDescent="0.2">
      <c r="A155" s="4">
        <v>50</v>
      </c>
      <c r="B155" s="4">
        <v>0</v>
      </c>
      <c r="C155" s="4">
        <v>0</v>
      </c>
      <c r="D155" s="4">
        <v>1</v>
      </c>
      <c r="E155" s="4">
        <v>203</v>
      </c>
      <c r="F155" s="4">
        <f>ROUND(Source!Q143,O155)</f>
        <v>25088.22</v>
      </c>
      <c r="G155" s="4" t="s">
        <v>191</v>
      </c>
      <c r="H155" s="4" t="s">
        <v>302</v>
      </c>
      <c r="I155" s="4"/>
      <c r="J155" s="4"/>
      <c r="K155" s="4">
        <v>203</v>
      </c>
      <c r="L155" s="4">
        <v>11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>
        <v>25088.22</v>
      </c>
      <c r="X155" s="4">
        <v>1</v>
      </c>
      <c r="Y155" s="4">
        <v>25088.22</v>
      </c>
      <c r="Z155" s="4"/>
      <c r="AA155" s="4"/>
      <c r="AB155" s="4"/>
    </row>
    <row r="156" spans="1:28" x14ac:dyDescent="0.2">
      <c r="A156" s="4">
        <v>50</v>
      </c>
      <c r="B156" s="4">
        <v>0</v>
      </c>
      <c r="C156" s="4">
        <v>0</v>
      </c>
      <c r="D156" s="4">
        <v>1</v>
      </c>
      <c r="E156" s="4">
        <v>231</v>
      </c>
      <c r="F156" s="4">
        <f>ROUND(Source!BB143,O156)</f>
        <v>0</v>
      </c>
      <c r="G156" s="4" t="s">
        <v>303</v>
      </c>
      <c r="H156" s="4" t="s">
        <v>304</v>
      </c>
      <c r="I156" s="4"/>
      <c r="J156" s="4"/>
      <c r="K156" s="4">
        <v>231</v>
      </c>
      <c r="L156" s="4">
        <v>12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>
        <v>0</v>
      </c>
      <c r="X156" s="4">
        <v>1</v>
      </c>
      <c r="Y156" s="4">
        <v>0</v>
      </c>
      <c r="Z156" s="4"/>
      <c r="AA156" s="4"/>
      <c r="AB156" s="4"/>
    </row>
    <row r="157" spans="1:28" x14ac:dyDescent="0.2">
      <c r="A157" s="4">
        <v>50</v>
      </c>
      <c r="B157" s="4">
        <v>0</v>
      </c>
      <c r="C157" s="4">
        <v>0</v>
      </c>
      <c r="D157" s="4">
        <v>1</v>
      </c>
      <c r="E157" s="4">
        <v>204</v>
      </c>
      <c r="F157" s="4">
        <f>ROUND(Source!R143,O157)</f>
        <v>5710.46</v>
      </c>
      <c r="G157" s="4" t="s">
        <v>305</v>
      </c>
      <c r="H157" s="4" t="s">
        <v>306</v>
      </c>
      <c r="I157" s="4"/>
      <c r="J157" s="4"/>
      <c r="K157" s="4">
        <v>204</v>
      </c>
      <c r="L157" s="4">
        <v>13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>
        <v>5710.46</v>
      </c>
      <c r="X157" s="4">
        <v>1</v>
      </c>
      <c r="Y157" s="4">
        <v>5710.46</v>
      </c>
      <c r="Z157" s="4"/>
      <c r="AA157" s="4"/>
      <c r="AB157" s="4"/>
    </row>
    <row r="158" spans="1:28" x14ac:dyDescent="0.2">
      <c r="A158" s="4">
        <v>50</v>
      </c>
      <c r="B158" s="4">
        <v>0</v>
      </c>
      <c r="C158" s="4">
        <v>0</v>
      </c>
      <c r="D158" s="4">
        <v>1</v>
      </c>
      <c r="E158" s="4">
        <v>205</v>
      </c>
      <c r="F158" s="4">
        <f>ROUND(Source!S143,O158)</f>
        <v>112798.85</v>
      </c>
      <c r="G158" s="4" t="s">
        <v>307</v>
      </c>
      <c r="H158" s="4" t="s">
        <v>308</v>
      </c>
      <c r="I158" s="4"/>
      <c r="J158" s="4"/>
      <c r="K158" s="4">
        <v>205</v>
      </c>
      <c r="L158" s="4">
        <v>14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>
        <v>112798.85</v>
      </c>
      <c r="X158" s="4">
        <v>1</v>
      </c>
      <c r="Y158" s="4">
        <v>112798.85</v>
      </c>
      <c r="Z158" s="4"/>
      <c r="AA158" s="4"/>
      <c r="AB158" s="4"/>
    </row>
    <row r="159" spans="1:28" x14ac:dyDescent="0.2">
      <c r="A159" s="4">
        <v>50</v>
      </c>
      <c r="B159" s="4">
        <v>0</v>
      </c>
      <c r="C159" s="4">
        <v>0</v>
      </c>
      <c r="D159" s="4">
        <v>1</v>
      </c>
      <c r="E159" s="4">
        <v>232</v>
      </c>
      <c r="F159" s="4">
        <f>ROUND(Source!BC143,O159)</f>
        <v>0</v>
      </c>
      <c r="G159" s="4" t="s">
        <v>309</v>
      </c>
      <c r="H159" s="4" t="s">
        <v>310</v>
      </c>
      <c r="I159" s="4"/>
      <c r="J159" s="4"/>
      <c r="K159" s="4">
        <v>232</v>
      </c>
      <c r="L159" s="4">
        <v>15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>
        <v>0</v>
      </c>
      <c r="X159" s="4">
        <v>1</v>
      </c>
      <c r="Y159" s="4">
        <v>0</v>
      </c>
      <c r="Z159" s="4"/>
      <c r="AA159" s="4"/>
      <c r="AB159" s="4"/>
    </row>
    <row r="160" spans="1:28" x14ac:dyDescent="0.2">
      <c r="A160" s="4">
        <v>50</v>
      </c>
      <c r="B160" s="4">
        <v>0</v>
      </c>
      <c r="C160" s="4">
        <v>0</v>
      </c>
      <c r="D160" s="4">
        <v>1</v>
      </c>
      <c r="E160" s="4">
        <v>214</v>
      </c>
      <c r="F160" s="4">
        <f>ROUND(Source!AS143,O160)</f>
        <v>396845.46</v>
      </c>
      <c r="G160" s="4" t="s">
        <v>311</v>
      </c>
      <c r="H160" s="4" t="s">
        <v>312</v>
      </c>
      <c r="I160" s="4"/>
      <c r="J160" s="4"/>
      <c r="K160" s="4">
        <v>214</v>
      </c>
      <c r="L160" s="4">
        <v>16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>
        <v>396845.46</v>
      </c>
      <c r="X160" s="4">
        <v>1</v>
      </c>
      <c r="Y160" s="4">
        <v>396845.46</v>
      </c>
      <c r="Z160" s="4"/>
      <c r="AA160" s="4"/>
      <c r="AB160" s="4"/>
    </row>
    <row r="161" spans="1:28" x14ac:dyDescent="0.2">
      <c r="A161" s="4">
        <v>50</v>
      </c>
      <c r="B161" s="4">
        <v>0</v>
      </c>
      <c r="C161" s="4">
        <v>0</v>
      </c>
      <c r="D161" s="4">
        <v>1</v>
      </c>
      <c r="E161" s="4">
        <v>215</v>
      </c>
      <c r="F161" s="4">
        <f>ROUND(Source!AT143,O161)</f>
        <v>309112.96000000002</v>
      </c>
      <c r="G161" s="4" t="s">
        <v>313</v>
      </c>
      <c r="H161" s="4" t="s">
        <v>314</v>
      </c>
      <c r="I161" s="4"/>
      <c r="J161" s="4"/>
      <c r="K161" s="4">
        <v>215</v>
      </c>
      <c r="L161" s="4">
        <v>17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>
        <v>309112.96000000002</v>
      </c>
      <c r="X161" s="4">
        <v>1</v>
      </c>
      <c r="Y161" s="4">
        <v>309112.96000000002</v>
      </c>
      <c r="Z161" s="4"/>
      <c r="AA161" s="4"/>
      <c r="AB161" s="4"/>
    </row>
    <row r="162" spans="1:28" x14ac:dyDescent="0.2">
      <c r="A162" s="4">
        <v>50</v>
      </c>
      <c r="B162" s="4">
        <v>0</v>
      </c>
      <c r="C162" s="4">
        <v>0</v>
      </c>
      <c r="D162" s="4">
        <v>1</v>
      </c>
      <c r="E162" s="4">
        <v>217</v>
      </c>
      <c r="F162" s="4">
        <f>ROUND(Source!AU143,O162)</f>
        <v>0</v>
      </c>
      <c r="G162" s="4" t="s">
        <v>315</v>
      </c>
      <c r="H162" s="4" t="s">
        <v>316</v>
      </c>
      <c r="I162" s="4"/>
      <c r="J162" s="4"/>
      <c r="K162" s="4">
        <v>217</v>
      </c>
      <c r="L162" s="4">
        <v>18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>
        <v>0</v>
      </c>
      <c r="X162" s="4">
        <v>1</v>
      </c>
      <c r="Y162" s="4">
        <v>0</v>
      </c>
      <c r="Z162" s="4"/>
      <c r="AA162" s="4"/>
      <c r="AB162" s="4"/>
    </row>
    <row r="163" spans="1:28" x14ac:dyDescent="0.2">
      <c r="A163" s="4">
        <v>50</v>
      </c>
      <c r="B163" s="4">
        <v>0</v>
      </c>
      <c r="C163" s="4">
        <v>0</v>
      </c>
      <c r="D163" s="4">
        <v>1</v>
      </c>
      <c r="E163" s="4">
        <v>230</v>
      </c>
      <c r="F163" s="4">
        <f>ROUND(Source!BA143,O163)</f>
        <v>0</v>
      </c>
      <c r="G163" s="4" t="s">
        <v>317</v>
      </c>
      <c r="H163" s="4" t="s">
        <v>318</v>
      </c>
      <c r="I163" s="4"/>
      <c r="J163" s="4"/>
      <c r="K163" s="4">
        <v>230</v>
      </c>
      <c r="L163" s="4">
        <v>19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>
        <v>0</v>
      </c>
      <c r="X163" s="4">
        <v>1</v>
      </c>
      <c r="Y163" s="4">
        <v>0</v>
      </c>
      <c r="Z163" s="4"/>
      <c r="AA163" s="4"/>
      <c r="AB163" s="4"/>
    </row>
    <row r="164" spans="1:28" x14ac:dyDescent="0.2">
      <c r="A164" s="4">
        <v>50</v>
      </c>
      <c r="B164" s="4">
        <v>0</v>
      </c>
      <c r="C164" s="4">
        <v>0</v>
      </c>
      <c r="D164" s="4">
        <v>1</v>
      </c>
      <c r="E164" s="4">
        <v>206</v>
      </c>
      <c r="F164" s="4">
        <f>ROUND(Source!T143,O164)</f>
        <v>0</v>
      </c>
      <c r="G164" s="4" t="s">
        <v>319</v>
      </c>
      <c r="H164" s="4" t="s">
        <v>320</v>
      </c>
      <c r="I164" s="4"/>
      <c r="J164" s="4"/>
      <c r="K164" s="4">
        <v>206</v>
      </c>
      <c r="L164" s="4">
        <v>20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>
        <v>0</v>
      </c>
      <c r="X164" s="4">
        <v>1</v>
      </c>
      <c r="Y164" s="4">
        <v>0</v>
      </c>
      <c r="Z164" s="4"/>
      <c r="AA164" s="4"/>
      <c r="AB164" s="4"/>
    </row>
    <row r="165" spans="1:28" x14ac:dyDescent="0.2">
      <c r="A165" s="4">
        <v>50</v>
      </c>
      <c r="B165" s="4">
        <v>0</v>
      </c>
      <c r="C165" s="4">
        <v>0</v>
      </c>
      <c r="D165" s="4">
        <v>1</v>
      </c>
      <c r="E165" s="4">
        <v>207</v>
      </c>
      <c r="F165" s="4">
        <f>Source!U143</f>
        <v>332.78</v>
      </c>
      <c r="G165" s="4" t="s">
        <v>321</v>
      </c>
      <c r="H165" s="4" t="s">
        <v>322</v>
      </c>
      <c r="I165" s="4"/>
      <c r="J165" s="4"/>
      <c r="K165" s="4">
        <v>207</v>
      </c>
      <c r="L165" s="4">
        <v>21</v>
      </c>
      <c r="M165" s="4">
        <v>3</v>
      </c>
      <c r="N165" s="4" t="s">
        <v>3</v>
      </c>
      <c r="O165" s="4">
        <v>-1</v>
      </c>
      <c r="P165" s="4"/>
      <c r="Q165" s="4"/>
      <c r="R165" s="4"/>
      <c r="S165" s="4"/>
      <c r="T165" s="4"/>
      <c r="U165" s="4"/>
      <c r="V165" s="4"/>
      <c r="W165" s="4">
        <v>332.78</v>
      </c>
      <c r="X165" s="4">
        <v>1</v>
      </c>
      <c r="Y165" s="4">
        <v>332.78</v>
      </c>
      <c r="Z165" s="4"/>
      <c r="AA165" s="4"/>
      <c r="AB165" s="4"/>
    </row>
    <row r="166" spans="1:28" x14ac:dyDescent="0.2">
      <c r="A166" s="4">
        <v>50</v>
      </c>
      <c r="B166" s="4">
        <v>0</v>
      </c>
      <c r="C166" s="4">
        <v>0</v>
      </c>
      <c r="D166" s="4">
        <v>1</v>
      </c>
      <c r="E166" s="4">
        <v>208</v>
      </c>
      <c r="F166" s="4">
        <f>Source!V143</f>
        <v>15.3445</v>
      </c>
      <c r="G166" s="4" t="s">
        <v>323</v>
      </c>
      <c r="H166" s="4" t="s">
        <v>324</v>
      </c>
      <c r="I166" s="4"/>
      <c r="J166" s="4"/>
      <c r="K166" s="4">
        <v>208</v>
      </c>
      <c r="L166" s="4">
        <v>22</v>
      </c>
      <c r="M166" s="4">
        <v>3</v>
      </c>
      <c r="N166" s="4" t="s">
        <v>3</v>
      </c>
      <c r="O166" s="4">
        <v>-1</v>
      </c>
      <c r="P166" s="4"/>
      <c r="Q166" s="4"/>
      <c r="R166" s="4"/>
      <c r="S166" s="4"/>
      <c r="T166" s="4"/>
      <c r="U166" s="4"/>
      <c r="V166" s="4"/>
      <c r="W166" s="4">
        <v>15.3445</v>
      </c>
      <c r="X166" s="4">
        <v>1</v>
      </c>
      <c r="Y166" s="4">
        <v>15.3445</v>
      </c>
      <c r="Z166" s="4"/>
      <c r="AA166" s="4"/>
      <c r="AB166" s="4"/>
    </row>
    <row r="167" spans="1:28" x14ac:dyDescent="0.2">
      <c r="A167" s="4">
        <v>50</v>
      </c>
      <c r="B167" s="4">
        <v>0</v>
      </c>
      <c r="C167" s="4">
        <v>0</v>
      </c>
      <c r="D167" s="4">
        <v>1</v>
      </c>
      <c r="E167" s="4">
        <v>209</v>
      </c>
      <c r="F167" s="4">
        <f>ROUND(Source!W143,O167)</f>
        <v>0</v>
      </c>
      <c r="G167" s="4" t="s">
        <v>325</v>
      </c>
      <c r="H167" s="4" t="s">
        <v>326</v>
      </c>
      <c r="I167" s="4"/>
      <c r="J167" s="4"/>
      <c r="K167" s="4">
        <v>209</v>
      </c>
      <c r="L167" s="4">
        <v>23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0</v>
      </c>
      <c r="X167" s="4">
        <v>1</v>
      </c>
      <c r="Y167" s="4">
        <v>0</v>
      </c>
      <c r="Z167" s="4"/>
      <c r="AA167" s="4"/>
      <c r="AB167" s="4"/>
    </row>
    <row r="168" spans="1:28" x14ac:dyDescent="0.2">
      <c r="A168" s="4">
        <v>50</v>
      </c>
      <c r="B168" s="4">
        <v>0</v>
      </c>
      <c r="C168" s="4">
        <v>0</v>
      </c>
      <c r="D168" s="4">
        <v>1</v>
      </c>
      <c r="E168" s="4">
        <v>233</v>
      </c>
      <c r="F168" s="4">
        <f>ROUND(Source!BD143,O168)</f>
        <v>0</v>
      </c>
      <c r="G168" s="4" t="s">
        <v>327</v>
      </c>
      <c r="H168" s="4" t="s">
        <v>328</v>
      </c>
      <c r="I168" s="4"/>
      <c r="J168" s="4"/>
      <c r="K168" s="4">
        <v>233</v>
      </c>
      <c r="L168" s="4">
        <v>24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0</v>
      </c>
      <c r="X168" s="4">
        <v>1</v>
      </c>
      <c r="Y168" s="4">
        <v>0</v>
      </c>
      <c r="Z168" s="4"/>
      <c r="AA168" s="4"/>
      <c r="AB168" s="4"/>
    </row>
    <row r="169" spans="1:28" x14ac:dyDescent="0.2">
      <c r="A169" s="4">
        <v>50</v>
      </c>
      <c r="B169" s="4">
        <v>0</v>
      </c>
      <c r="C169" s="4">
        <v>0</v>
      </c>
      <c r="D169" s="4">
        <v>1</v>
      </c>
      <c r="E169" s="4">
        <v>210</v>
      </c>
      <c r="F169" s="4">
        <f>ROUND(Source!X143,O169)</f>
        <v>105602.82</v>
      </c>
      <c r="G169" s="4" t="s">
        <v>329</v>
      </c>
      <c r="H169" s="4" t="s">
        <v>330</v>
      </c>
      <c r="I169" s="4"/>
      <c r="J169" s="4"/>
      <c r="K169" s="4">
        <v>210</v>
      </c>
      <c r="L169" s="4">
        <v>25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105602.82</v>
      </c>
      <c r="X169" s="4">
        <v>1</v>
      </c>
      <c r="Y169" s="4">
        <v>105602.82</v>
      </c>
      <c r="Z169" s="4"/>
      <c r="AA169" s="4"/>
      <c r="AB169" s="4"/>
    </row>
    <row r="170" spans="1:28" x14ac:dyDescent="0.2">
      <c r="A170" s="4">
        <v>50</v>
      </c>
      <c r="B170" s="4">
        <v>0</v>
      </c>
      <c r="C170" s="4">
        <v>0</v>
      </c>
      <c r="D170" s="4">
        <v>1</v>
      </c>
      <c r="E170" s="4">
        <v>211</v>
      </c>
      <c r="F170" s="4">
        <f>ROUND(Source!Y143,O170)</f>
        <v>73807.320000000007</v>
      </c>
      <c r="G170" s="4" t="s">
        <v>331</v>
      </c>
      <c r="H170" s="4" t="s">
        <v>332</v>
      </c>
      <c r="I170" s="4"/>
      <c r="J170" s="4"/>
      <c r="K170" s="4">
        <v>211</v>
      </c>
      <c r="L170" s="4">
        <v>26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73807.320000000007</v>
      </c>
      <c r="X170" s="4">
        <v>1</v>
      </c>
      <c r="Y170" s="4">
        <v>73807.320000000007</v>
      </c>
      <c r="Z170" s="4"/>
      <c r="AA170" s="4"/>
      <c r="AB170" s="4"/>
    </row>
    <row r="171" spans="1:28" x14ac:dyDescent="0.2">
      <c r="A171" s="4">
        <v>50</v>
      </c>
      <c r="B171" s="4">
        <v>0</v>
      </c>
      <c r="C171" s="4">
        <v>0</v>
      </c>
      <c r="D171" s="4">
        <v>1</v>
      </c>
      <c r="E171" s="4">
        <v>224</v>
      </c>
      <c r="F171" s="4">
        <f>ROUND(Source!AR143,O171)</f>
        <v>705958.42</v>
      </c>
      <c r="G171" s="4" t="s">
        <v>333</v>
      </c>
      <c r="H171" s="4" t="s">
        <v>334</v>
      </c>
      <c r="I171" s="4"/>
      <c r="J171" s="4"/>
      <c r="K171" s="4">
        <v>224</v>
      </c>
      <c r="L171" s="4">
        <v>27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705958.42</v>
      </c>
      <c r="X171" s="4">
        <v>1</v>
      </c>
      <c r="Y171" s="4">
        <v>705958.42</v>
      </c>
      <c r="Z171" s="4"/>
      <c r="AA171" s="4"/>
      <c r="AB171" s="4"/>
    </row>
    <row r="172" spans="1:28" x14ac:dyDescent="0.2">
      <c r="A172" s="4">
        <v>50</v>
      </c>
      <c r="B172" s="4">
        <v>1</v>
      </c>
      <c r="C172" s="4">
        <v>0</v>
      </c>
      <c r="D172" s="4">
        <v>2</v>
      </c>
      <c r="E172" s="4">
        <v>0</v>
      </c>
      <c r="F172" s="4">
        <f>ROUND(F158,O172)</f>
        <v>112798.85</v>
      </c>
      <c r="G172" s="4" t="s">
        <v>335</v>
      </c>
      <c r="H172" s="4" t="s">
        <v>307</v>
      </c>
      <c r="I172" s="4"/>
      <c r="J172" s="4"/>
      <c r="K172" s="4">
        <v>212</v>
      </c>
      <c r="L172" s="4">
        <v>28</v>
      </c>
      <c r="M172" s="4">
        <v>0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112798.85</v>
      </c>
      <c r="X172" s="4">
        <v>1</v>
      </c>
      <c r="Y172" s="4">
        <v>112798.85</v>
      </c>
      <c r="Z172" s="4"/>
      <c r="AA172" s="4"/>
      <c r="AB172" s="4"/>
    </row>
    <row r="173" spans="1:28" x14ac:dyDescent="0.2">
      <c r="A173" s="4">
        <v>50</v>
      </c>
      <c r="B173" s="4">
        <v>1</v>
      </c>
      <c r="C173" s="4">
        <v>0</v>
      </c>
      <c r="D173" s="4">
        <v>2</v>
      </c>
      <c r="E173" s="4">
        <v>0</v>
      </c>
      <c r="F173" s="4">
        <f>ROUND(F155,O173)</f>
        <v>25088.22</v>
      </c>
      <c r="G173" s="4" t="s">
        <v>336</v>
      </c>
      <c r="H173" s="4" t="s">
        <v>337</v>
      </c>
      <c r="I173" s="4"/>
      <c r="J173" s="4"/>
      <c r="K173" s="4">
        <v>212</v>
      </c>
      <c r="L173" s="4">
        <v>29</v>
      </c>
      <c r="M173" s="4">
        <v>0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25088.22</v>
      </c>
      <c r="X173" s="4">
        <v>1</v>
      </c>
      <c r="Y173" s="4">
        <v>25088.22</v>
      </c>
      <c r="Z173" s="4"/>
      <c r="AA173" s="4"/>
      <c r="AB173" s="4"/>
    </row>
    <row r="174" spans="1:28" x14ac:dyDescent="0.2">
      <c r="A174" s="4">
        <v>50</v>
      </c>
      <c r="B174" s="4">
        <v>1</v>
      </c>
      <c r="C174" s="4">
        <v>0</v>
      </c>
      <c r="D174" s="4">
        <v>2</v>
      </c>
      <c r="E174" s="4">
        <v>0</v>
      </c>
      <c r="F174" s="4">
        <f>ROUND(F146,O174)</f>
        <v>388661.21</v>
      </c>
      <c r="G174" s="4" t="s">
        <v>338</v>
      </c>
      <c r="H174" s="4" t="s">
        <v>339</v>
      </c>
      <c r="I174" s="4"/>
      <c r="J174" s="4"/>
      <c r="K174" s="4">
        <v>212</v>
      </c>
      <c r="L174" s="4">
        <v>30</v>
      </c>
      <c r="M174" s="4">
        <v>0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388661.21</v>
      </c>
      <c r="X174" s="4">
        <v>1</v>
      </c>
      <c r="Y174" s="4">
        <v>388661.21</v>
      </c>
      <c r="Z174" s="4"/>
      <c r="AA174" s="4"/>
      <c r="AB174" s="4"/>
    </row>
    <row r="175" spans="1:28" x14ac:dyDescent="0.2">
      <c r="A175" s="4">
        <v>50</v>
      </c>
      <c r="B175" s="4">
        <v>1</v>
      </c>
      <c r="C175" s="4">
        <v>0</v>
      </c>
      <c r="D175" s="4">
        <v>2</v>
      </c>
      <c r="E175" s="4">
        <v>0</v>
      </c>
      <c r="F175" s="4">
        <f>ROUND(F169,O175)</f>
        <v>105602.82</v>
      </c>
      <c r="G175" s="4" t="s">
        <v>340</v>
      </c>
      <c r="H175" s="4" t="s">
        <v>329</v>
      </c>
      <c r="I175" s="4"/>
      <c r="J175" s="4"/>
      <c r="K175" s="4">
        <v>212</v>
      </c>
      <c r="L175" s="4">
        <v>31</v>
      </c>
      <c r="M175" s="4">
        <v>0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105602.82</v>
      </c>
      <c r="X175" s="4">
        <v>1</v>
      </c>
      <c r="Y175" s="4">
        <v>105602.82</v>
      </c>
      <c r="Z175" s="4"/>
      <c r="AA175" s="4"/>
      <c r="AB175" s="4"/>
    </row>
    <row r="176" spans="1:28" x14ac:dyDescent="0.2">
      <c r="A176" s="4">
        <v>50</v>
      </c>
      <c r="B176" s="4">
        <v>1</v>
      </c>
      <c r="C176" s="4">
        <v>0</v>
      </c>
      <c r="D176" s="4">
        <v>2</v>
      </c>
      <c r="E176" s="4">
        <v>0</v>
      </c>
      <c r="F176" s="4">
        <f>ROUND(F170,O176)</f>
        <v>73807.320000000007</v>
      </c>
      <c r="G176" s="4" t="s">
        <v>341</v>
      </c>
      <c r="H176" s="4" t="s">
        <v>342</v>
      </c>
      <c r="I176" s="4"/>
      <c r="J176" s="4"/>
      <c r="K176" s="4">
        <v>212</v>
      </c>
      <c r="L176" s="4">
        <v>32</v>
      </c>
      <c r="M176" s="4">
        <v>0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73807.320000000007</v>
      </c>
      <c r="X176" s="4">
        <v>1</v>
      </c>
      <c r="Y176" s="4">
        <v>73807.320000000007</v>
      </c>
      <c r="Z176" s="4"/>
      <c r="AA176" s="4"/>
      <c r="AB176" s="4"/>
    </row>
    <row r="177" spans="1:245" x14ac:dyDescent="0.2">
      <c r="A177" s="4">
        <v>50</v>
      </c>
      <c r="B177" s="4">
        <v>0</v>
      </c>
      <c r="C177" s="4">
        <v>0</v>
      </c>
      <c r="D177" s="4">
        <v>2</v>
      </c>
      <c r="E177" s="4">
        <v>0</v>
      </c>
      <c r="F177" s="4">
        <v>0</v>
      </c>
      <c r="G177" s="4" t="s">
        <v>343</v>
      </c>
      <c r="H177" s="4" t="s">
        <v>328</v>
      </c>
      <c r="I177" s="4"/>
      <c r="J177" s="4"/>
      <c r="K177" s="4">
        <v>212</v>
      </c>
      <c r="L177" s="4">
        <v>33</v>
      </c>
      <c r="M177" s="4">
        <v>1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0</v>
      </c>
      <c r="X177" s="4">
        <v>1</v>
      </c>
      <c r="Y177" s="4">
        <v>0</v>
      </c>
      <c r="Z177" s="4"/>
      <c r="AA177" s="4"/>
      <c r="AB177" s="4"/>
    </row>
    <row r="178" spans="1:245" x14ac:dyDescent="0.2">
      <c r="A178" s="4">
        <v>50</v>
      </c>
      <c r="B178" s="4">
        <v>0</v>
      </c>
      <c r="C178" s="4">
        <v>0</v>
      </c>
      <c r="D178" s="4">
        <v>2</v>
      </c>
      <c r="E178" s="4">
        <v>0</v>
      </c>
      <c r="F178" s="4">
        <v>0</v>
      </c>
      <c r="G178" s="4" t="s">
        <v>344</v>
      </c>
      <c r="H178" s="4" t="s">
        <v>345</v>
      </c>
      <c r="I178" s="4"/>
      <c r="J178" s="4"/>
      <c r="K178" s="4">
        <v>212</v>
      </c>
      <c r="L178" s="4">
        <v>34</v>
      </c>
      <c r="M178" s="4">
        <v>1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>
        <v>0</v>
      </c>
      <c r="X178" s="4">
        <v>1</v>
      </c>
      <c r="Y178" s="4">
        <v>0</v>
      </c>
      <c r="Z178" s="4"/>
      <c r="AA178" s="4"/>
      <c r="AB178" s="4"/>
    </row>
    <row r="179" spans="1:245" x14ac:dyDescent="0.2">
      <c r="A179" s="4">
        <v>50</v>
      </c>
      <c r="B179" s="4">
        <v>1</v>
      </c>
      <c r="C179" s="4">
        <v>0</v>
      </c>
      <c r="D179" s="4">
        <v>2</v>
      </c>
      <c r="E179" s="4">
        <v>213</v>
      </c>
      <c r="F179" s="4">
        <f>ROUND(F171,O179)</f>
        <v>705958.42</v>
      </c>
      <c r="G179" s="4" t="s">
        <v>346</v>
      </c>
      <c r="H179" s="4" t="s">
        <v>347</v>
      </c>
      <c r="I179" s="4"/>
      <c r="J179" s="4"/>
      <c r="K179" s="4">
        <v>212</v>
      </c>
      <c r="L179" s="4">
        <v>35</v>
      </c>
      <c r="M179" s="4">
        <v>0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>
        <v>705958.42</v>
      </c>
      <c r="X179" s="4">
        <v>1</v>
      </c>
      <c r="Y179" s="4">
        <v>705958.42</v>
      </c>
      <c r="Z179" s="4"/>
      <c r="AA179" s="4"/>
      <c r="AB179" s="4"/>
    </row>
    <row r="181" spans="1:245" x14ac:dyDescent="0.2">
      <c r="A181" s="1">
        <v>5</v>
      </c>
      <c r="B181" s="1">
        <v>1</v>
      </c>
      <c r="C181" s="1"/>
      <c r="D181" s="1">
        <f>ROW(A187)</f>
        <v>187</v>
      </c>
      <c r="E181" s="1"/>
      <c r="F181" s="1" t="s">
        <v>174</v>
      </c>
      <c r="G181" s="1" t="s">
        <v>348</v>
      </c>
      <c r="H181" s="1" t="s">
        <v>3</v>
      </c>
      <c r="I181" s="1">
        <v>0</v>
      </c>
      <c r="J181" s="1"/>
      <c r="K181" s="1">
        <v>0</v>
      </c>
      <c r="L181" s="1"/>
      <c r="M181" s="1" t="s">
        <v>3</v>
      </c>
      <c r="N181" s="1"/>
      <c r="O181" s="1"/>
      <c r="P181" s="1"/>
      <c r="Q181" s="1"/>
      <c r="R181" s="1"/>
      <c r="S181" s="1">
        <v>0</v>
      </c>
      <c r="T181" s="1"/>
      <c r="U181" s="1" t="s">
        <v>3</v>
      </c>
      <c r="V181" s="1">
        <v>0</v>
      </c>
      <c r="W181" s="1"/>
      <c r="X181" s="1"/>
      <c r="Y181" s="1"/>
      <c r="Z181" s="1"/>
      <c r="AA181" s="1"/>
      <c r="AB181" s="1" t="s">
        <v>3</v>
      </c>
      <c r="AC181" s="1" t="s">
        <v>3</v>
      </c>
      <c r="AD181" s="1" t="s">
        <v>3</v>
      </c>
      <c r="AE181" s="1" t="s">
        <v>3</v>
      </c>
      <c r="AF181" s="1" t="s">
        <v>3</v>
      </c>
      <c r="AG181" s="1" t="s">
        <v>3</v>
      </c>
      <c r="AH181" s="1"/>
      <c r="AI181" s="1"/>
      <c r="AJ181" s="1"/>
      <c r="AK181" s="1"/>
      <c r="AL181" s="1"/>
      <c r="AM181" s="1"/>
      <c r="AN181" s="1"/>
      <c r="AO181" s="1"/>
      <c r="AP181" s="1" t="s">
        <v>3</v>
      </c>
      <c r="AQ181" s="1" t="s">
        <v>3</v>
      </c>
      <c r="AR181" s="1" t="s">
        <v>3</v>
      </c>
      <c r="AS181" s="1"/>
      <c r="AT181" s="1"/>
      <c r="AU181" s="1"/>
      <c r="AV181" s="1"/>
      <c r="AW181" s="1"/>
      <c r="AX181" s="1"/>
      <c r="AY181" s="1"/>
      <c r="AZ181" s="1" t="s">
        <v>3</v>
      </c>
      <c r="BA181" s="1"/>
      <c r="BB181" s="1" t="s">
        <v>3</v>
      </c>
      <c r="BC181" s="1" t="s">
        <v>3</v>
      </c>
      <c r="BD181" s="1" t="s">
        <v>3</v>
      </c>
      <c r="BE181" s="1" t="s">
        <v>3</v>
      </c>
      <c r="BF181" s="1" t="s">
        <v>3</v>
      </c>
      <c r="BG181" s="1" t="s">
        <v>3</v>
      </c>
      <c r="BH181" s="1" t="s">
        <v>3</v>
      </c>
      <c r="BI181" s="1" t="s">
        <v>3</v>
      </c>
      <c r="BJ181" s="1" t="s">
        <v>3</v>
      </c>
      <c r="BK181" s="1" t="s">
        <v>3</v>
      </c>
      <c r="BL181" s="1" t="s">
        <v>3</v>
      </c>
      <c r="BM181" s="1" t="s">
        <v>3</v>
      </c>
      <c r="BN181" s="1" t="s">
        <v>3</v>
      </c>
      <c r="BO181" s="1" t="s">
        <v>3</v>
      </c>
      <c r="BP181" s="1" t="s">
        <v>3</v>
      </c>
      <c r="BQ181" s="1"/>
      <c r="BR181" s="1"/>
      <c r="BS181" s="1"/>
      <c r="BT181" s="1"/>
      <c r="BU181" s="1"/>
      <c r="BV181" s="1"/>
      <c r="BW181" s="1"/>
      <c r="BX181" s="1">
        <v>0</v>
      </c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>
        <v>0</v>
      </c>
    </row>
    <row r="183" spans="1:245" x14ac:dyDescent="0.2">
      <c r="A183" s="2">
        <v>52</v>
      </c>
      <c r="B183" s="2">
        <f t="shared" ref="B183:G183" si="153">B187</f>
        <v>1</v>
      </c>
      <c r="C183" s="2">
        <f t="shared" si="153"/>
        <v>5</v>
      </c>
      <c r="D183" s="2">
        <f t="shared" si="153"/>
        <v>181</v>
      </c>
      <c r="E183" s="2">
        <f t="shared" si="153"/>
        <v>0</v>
      </c>
      <c r="F183" s="2" t="str">
        <f t="shared" si="153"/>
        <v>Новый подраздел</v>
      </c>
      <c r="G183" s="2" t="str">
        <f t="shared" si="153"/>
        <v>Пусконаладочные работы</v>
      </c>
      <c r="H183" s="2"/>
      <c r="I183" s="2"/>
      <c r="J183" s="2"/>
      <c r="K183" s="2"/>
      <c r="L183" s="2"/>
      <c r="M183" s="2"/>
      <c r="N183" s="2"/>
      <c r="O183" s="2">
        <f t="shared" ref="O183:AT183" si="154">O187</f>
        <v>2468.06</v>
      </c>
      <c r="P183" s="2">
        <f t="shared" si="154"/>
        <v>0</v>
      </c>
      <c r="Q183" s="2">
        <f t="shared" si="154"/>
        <v>0</v>
      </c>
      <c r="R183" s="2">
        <f t="shared" si="154"/>
        <v>0</v>
      </c>
      <c r="S183" s="2">
        <f t="shared" si="154"/>
        <v>2468.06</v>
      </c>
      <c r="T183" s="2">
        <f t="shared" si="154"/>
        <v>0</v>
      </c>
      <c r="U183" s="2">
        <f t="shared" si="154"/>
        <v>4.5</v>
      </c>
      <c r="V183" s="2">
        <f t="shared" si="154"/>
        <v>0</v>
      </c>
      <c r="W183" s="2">
        <f t="shared" si="154"/>
        <v>0</v>
      </c>
      <c r="X183" s="2">
        <f t="shared" si="154"/>
        <v>0</v>
      </c>
      <c r="Y183" s="2">
        <f t="shared" si="154"/>
        <v>0</v>
      </c>
      <c r="Z183" s="2">
        <f t="shared" si="154"/>
        <v>0</v>
      </c>
      <c r="AA183" s="2">
        <f t="shared" si="154"/>
        <v>0</v>
      </c>
      <c r="AB183" s="2">
        <f t="shared" si="154"/>
        <v>2468.06</v>
      </c>
      <c r="AC183" s="2">
        <f t="shared" si="154"/>
        <v>0</v>
      </c>
      <c r="AD183" s="2">
        <f t="shared" si="154"/>
        <v>0</v>
      </c>
      <c r="AE183" s="2">
        <f t="shared" si="154"/>
        <v>0</v>
      </c>
      <c r="AF183" s="2">
        <f t="shared" si="154"/>
        <v>2468.06</v>
      </c>
      <c r="AG183" s="2">
        <f t="shared" si="154"/>
        <v>0</v>
      </c>
      <c r="AH183" s="2">
        <f t="shared" si="154"/>
        <v>4.5</v>
      </c>
      <c r="AI183" s="2">
        <f t="shared" si="154"/>
        <v>0</v>
      </c>
      <c r="AJ183" s="2">
        <f t="shared" si="154"/>
        <v>0</v>
      </c>
      <c r="AK183" s="2">
        <f t="shared" si="154"/>
        <v>0</v>
      </c>
      <c r="AL183" s="2">
        <f t="shared" si="154"/>
        <v>0</v>
      </c>
      <c r="AM183" s="2">
        <f t="shared" si="154"/>
        <v>0</v>
      </c>
      <c r="AN183" s="2">
        <f t="shared" si="154"/>
        <v>0</v>
      </c>
      <c r="AO183" s="2">
        <f t="shared" si="154"/>
        <v>0</v>
      </c>
      <c r="AP183" s="2">
        <f t="shared" si="154"/>
        <v>0</v>
      </c>
      <c r="AQ183" s="2">
        <f t="shared" si="154"/>
        <v>0</v>
      </c>
      <c r="AR183" s="2">
        <f t="shared" si="154"/>
        <v>2468.06</v>
      </c>
      <c r="AS183" s="2">
        <f t="shared" si="154"/>
        <v>2468.06</v>
      </c>
      <c r="AT183" s="2">
        <f t="shared" si="154"/>
        <v>0</v>
      </c>
      <c r="AU183" s="2">
        <f t="shared" ref="AU183:BZ183" si="155">AU187</f>
        <v>0</v>
      </c>
      <c r="AV183" s="2">
        <f t="shared" si="155"/>
        <v>0</v>
      </c>
      <c r="AW183" s="2">
        <f t="shared" si="155"/>
        <v>0</v>
      </c>
      <c r="AX183" s="2">
        <f t="shared" si="155"/>
        <v>0</v>
      </c>
      <c r="AY183" s="2">
        <f t="shared" si="155"/>
        <v>0</v>
      </c>
      <c r="AZ183" s="2">
        <f t="shared" si="155"/>
        <v>0</v>
      </c>
      <c r="BA183" s="2">
        <f t="shared" si="155"/>
        <v>0</v>
      </c>
      <c r="BB183" s="2">
        <f t="shared" si="155"/>
        <v>0</v>
      </c>
      <c r="BC183" s="2">
        <f t="shared" si="155"/>
        <v>0</v>
      </c>
      <c r="BD183" s="2">
        <f t="shared" si="155"/>
        <v>0</v>
      </c>
      <c r="BE183" s="2">
        <f t="shared" si="155"/>
        <v>0</v>
      </c>
      <c r="BF183" s="2">
        <f t="shared" si="155"/>
        <v>0</v>
      </c>
      <c r="BG183" s="2">
        <f t="shared" si="155"/>
        <v>0</v>
      </c>
      <c r="BH183" s="2">
        <f t="shared" si="155"/>
        <v>0</v>
      </c>
      <c r="BI183" s="2">
        <f t="shared" si="155"/>
        <v>0</v>
      </c>
      <c r="BJ183" s="2">
        <f t="shared" si="155"/>
        <v>0</v>
      </c>
      <c r="BK183" s="2">
        <f t="shared" si="155"/>
        <v>0</v>
      </c>
      <c r="BL183" s="2">
        <f t="shared" si="155"/>
        <v>0</v>
      </c>
      <c r="BM183" s="2">
        <f t="shared" si="155"/>
        <v>0</v>
      </c>
      <c r="BN183" s="2">
        <f t="shared" si="155"/>
        <v>0</v>
      </c>
      <c r="BO183" s="2">
        <f t="shared" si="155"/>
        <v>0</v>
      </c>
      <c r="BP183" s="2">
        <f t="shared" si="155"/>
        <v>0</v>
      </c>
      <c r="BQ183" s="2">
        <f t="shared" si="155"/>
        <v>0</v>
      </c>
      <c r="BR183" s="2">
        <f t="shared" si="155"/>
        <v>0</v>
      </c>
      <c r="BS183" s="2">
        <f t="shared" si="155"/>
        <v>0</v>
      </c>
      <c r="BT183" s="2">
        <f t="shared" si="155"/>
        <v>0</v>
      </c>
      <c r="BU183" s="2">
        <f t="shared" si="155"/>
        <v>0</v>
      </c>
      <c r="BV183" s="2">
        <f t="shared" si="155"/>
        <v>0</v>
      </c>
      <c r="BW183" s="2">
        <f t="shared" si="155"/>
        <v>0</v>
      </c>
      <c r="BX183" s="2">
        <f t="shared" si="155"/>
        <v>0</v>
      </c>
      <c r="BY183" s="2">
        <f t="shared" si="155"/>
        <v>0</v>
      </c>
      <c r="BZ183" s="2">
        <f t="shared" si="155"/>
        <v>0</v>
      </c>
      <c r="CA183" s="2">
        <f t="shared" ref="CA183:DF183" si="156">CA187</f>
        <v>2468.06</v>
      </c>
      <c r="CB183" s="2">
        <f t="shared" si="156"/>
        <v>2468.06</v>
      </c>
      <c r="CC183" s="2">
        <f t="shared" si="156"/>
        <v>0</v>
      </c>
      <c r="CD183" s="2">
        <f t="shared" si="156"/>
        <v>0</v>
      </c>
      <c r="CE183" s="2">
        <f t="shared" si="156"/>
        <v>0</v>
      </c>
      <c r="CF183" s="2">
        <f t="shared" si="156"/>
        <v>0</v>
      </c>
      <c r="CG183" s="2">
        <f t="shared" si="156"/>
        <v>0</v>
      </c>
      <c r="CH183" s="2">
        <f t="shared" si="156"/>
        <v>0</v>
      </c>
      <c r="CI183" s="2">
        <f t="shared" si="156"/>
        <v>0</v>
      </c>
      <c r="CJ183" s="2">
        <f t="shared" si="156"/>
        <v>0</v>
      </c>
      <c r="CK183" s="2">
        <f t="shared" si="156"/>
        <v>0</v>
      </c>
      <c r="CL183" s="2">
        <f t="shared" si="156"/>
        <v>0</v>
      </c>
      <c r="CM183" s="2">
        <f t="shared" si="156"/>
        <v>0</v>
      </c>
      <c r="CN183" s="2">
        <f t="shared" si="156"/>
        <v>0</v>
      </c>
      <c r="CO183" s="2">
        <f t="shared" si="156"/>
        <v>0</v>
      </c>
      <c r="CP183" s="2">
        <f t="shared" si="156"/>
        <v>0</v>
      </c>
      <c r="CQ183" s="2">
        <f t="shared" si="156"/>
        <v>0</v>
      </c>
      <c r="CR183" s="2">
        <f t="shared" si="156"/>
        <v>0</v>
      </c>
      <c r="CS183" s="2">
        <f t="shared" si="156"/>
        <v>0</v>
      </c>
      <c r="CT183" s="2">
        <f t="shared" si="156"/>
        <v>0</v>
      </c>
      <c r="CU183" s="2">
        <f t="shared" si="156"/>
        <v>0</v>
      </c>
      <c r="CV183" s="2">
        <f t="shared" si="156"/>
        <v>0</v>
      </c>
      <c r="CW183" s="2">
        <f t="shared" si="156"/>
        <v>0</v>
      </c>
      <c r="CX183" s="2">
        <f t="shared" si="156"/>
        <v>0</v>
      </c>
      <c r="CY183" s="2">
        <f t="shared" si="156"/>
        <v>0</v>
      </c>
      <c r="CZ183" s="2">
        <f t="shared" si="156"/>
        <v>0</v>
      </c>
      <c r="DA183" s="2">
        <f t="shared" si="156"/>
        <v>0</v>
      </c>
      <c r="DB183" s="2">
        <f t="shared" si="156"/>
        <v>0</v>
      </c>
      <c r="DC183" s="2">
        <f t="shared" si="156"/>
        <v>0</v>
      </c>
      <c r="DD183" s="2">
        <f t="shared" si="156"/>
        <v>0</v>
      </c>
      <c r="DE183" s="2">
        <f t="shared" si="156"/>
        <v>0</v>
      </c>
      <c r="DF183" s="2">
        <f t="shared" si="156"/>
        <v>0</v>
      </c>
      <c r="DG183" s="3">
        <f t="shared" ref="DG183:EL183" si="157">DG187</f>
        <v>0</v>
      </c>
      <c r="DH183" s="3">
        <f t="shared" si="157"/>
        <v>0</v>
      </c>
      <c r="DI183" s="3">
        <f t="shared" si="157"/>
        <v>0</v>
      </c>
      <c r="DJ183" s="3">
        <f t="shared" si="157"/>
        <v>0</v>
      </c>
      <c r="DK183" s="3">
        <f t="shared" si="157"/>
        <v>0</v>
      </c>
      <c r="DL183" s="3">
        <f t="shared" si="157"/>
        <v>0</v>
      </c>
      <c r="DM183" s="3">
        <f t="shared" si="157"/>
        <v>0</v>
      </c>
      <c r="DN183" s="3">
        <f t="shared" si="157"/>
        <v>0</v>
      </c>
      <c r="DO183" s="3">
        <f t="shared" si="157"/>
        <v>0</v>
      </c>
      <c r="DP183" s="3">
        <f t="shared" si="157"/>
        <v>0</v>
      </c>
      <c r="DQ183" s="3">
        <f t="shared" si="157"/>
        <v>0</v>
      </c>
      <c r="DR183" s="3">
        <f t="shared" si="157"/>
        <v>0</v>
      </c>
      <c r="DS183" s="3">
        <f t="shared" si="157"/>
        <v>0</v>
      </c>
      <c r="DT183" s="3">
        <f t="shared" si="157"/>
        <v>0</v>
      </c>
      <c r="DU183" s="3">
        <f t="shared" si="157"/>
        <v>0</v>
      </c>
      <c r="DV183" s="3">
        <f t="shared" si="157"/>
        <v>0</v>
      </c>
      <c r="DW183" s="3">
        <f t="shared" si="157"/>
        <v>0</v>
      </c>
      <c r="DX183" s="3">
        <f t="shared" si="157"/>
        <v>0</v>
      </c>
      <c r="DY183" s="3">
        <f t="shared" si="157"/>
        <v>0</v>
      </c>
      <c r="DZ183" s="3">
        <f t="shared" si="157"/>
        <v>0</v>
      </c>
      <c r="EA183" s="3">
        <f t="shared" si="157"/>
        <v>0</v>
      </c>
      <c r="EB183" s="3">
        <f t="shared" si="157"/>
        <v>0</v>
      </c>
      <c r="EC183" s="3">
        <f t="shared" si="157"/>
        <v>0</v>
      </c>
      <c r="ED183" s="3">
        <f t="shared" si="157"/>
        <v>0</v>
      </c>
      <c r="EE183" s="3">
        <f t="shared" si="157"/>
        <v>0</v>
      </c>
      <c r="EF183" s="3">
        <f t="shared" si="157"/>
        <v>0</v>
      </c>
      <c r="EG183" s="3">
        <f t="shared" si="157"/>
        <v>0</v>
      </c>
      <c r="EH183" s="3">
        <f t="shared" si="157"/>
        <v>0</v>
      </c>
      <c r="EI183" s="3">
        <f t="shared" si="157"/>
        <v>0</v>
      </c>
      <c r="EJ183" s="3">
        <f t="shared" si="157"/>
        <v>0</v>
      </c>
      <c r="EK183" s="3">
        <f t="shared" si="157"/>
        <v>0</v>
      </c>
      <c r="EL183" s="3">
        <f t="shared" si="157"/>
        <v>0</v>
      </c>
      <c r="EM183" s="3">
        <f t="shared" ref="EM183:FR183" si="158">EM187</f>
        <v>0</v>
      </c>
      <c r="EN183" s="3">
        <f t="shared" si="158"/>
        <v>0</v>
      </c>
      <c r="EO183" s="3">
        <f t="shared" si="158"/>
        <v>0</v>
      </c>
      <c r="EP183" s="3">
        <f t="shared" si="158"/>
        <v>0</v>
      </c>
      <c r="EQ183" s="3">
        <f t="shared" si="158"/>
        <v>0</v>
      </c>
      <c r="ER183" s="3">
        <f t="shared" si="158"/>
        <v>0</v>
      </c>
      <c r="ES183" s="3">
        <f t="shared" si="158"/>
        <v>0</v>
      </c>
      <c r="ET183" s="3">
        <f t="shared" si="158"/>
        <v>0</v>
      </c>
      <c r="EU183" s="3">
        <f t="shared" si="158"/>
        <v>0</v>
      </c>
      <c r="EV183" s="3">
        <f t="shared" si="158"/>
        <v>0</v>
      </c>
      <c r="EW183" s="3">
        <f t="shared" si="158"/>
        <v>0</v>
      </c>
      <c r="EX183" s="3">
        <f t="shared" si="158"/>
        <v>0</v>
      </c>
      <c r="EY183" s="3">
        <f t="shared" si="158"/>
        <v>0</v>
      </c>
      <c r="EZ183" s="3">
        <f t="shared" si="158"/>
        <v>0</v>
      </c>
      <c r="FA183" s="3">
        <f t="shared" si="158"/>
        <v>0</v>
      </c>
      <c r="FB183" s="3">
        <f t="shared" si="158"/>
        <v>0</v>
      </c>
      <c r="FC183" s="3">
        <f t="shared" si="158"/>
        <v>0</v>
      </c>
      <c r="FD183" s="3">
        <f t="shared" si="158"/>
        <v>0</v>
      </c>
      <c r="FE183" s="3">
        <f t="shared" si="158"/>
        <v>0</v>
      </c>
      <c r="FF183" s="3">
        <f t="shared" si="158"/>
        <v>0</v>
      </c>
      <c r="FG183" s="3">
        <f t="shared" si="158"/>
        <v>0</v>
      </c>
      <c r="FH183" s="3">
        <f t="shared" si="158"/>
        <v>0</v>
      </c>
      <c r="FI183" s="3">
        <f t="shared" si="158"/>
        <v>0</v>
      </c>
      <c r="FJ183" s="3">
        <f t="shared" si="158"/>
        <v>0</v>
      </c>
      <c r="FK183" s="3">
        <f t="shared" si="158"/>
        <v>0</v>
      </c>
      <c r="FL183" s="3">
        <f t="shared" si="158"/>
        <v>0</v>
      </c>
      <c r="FM183" s="3">
        <f t="shared" si="158"/>
        <v>0</v>
      </c>
      <c r="FN183" s="3">
        <f t="shared" si="158"/>
        <v>0</v>
      </c>
      <c r="FO183" s="3">
        <f t="shared" si="158"/>
        <v>0</v>
      </c>
      <c r="FP183" s="3">
        <f t="shared" si="158"/>
        <v>0</v>
      </c>
      <c r="FQ183" s="3">
        <f t="shared" si="158"/>
        <v>0</v>
      </c>
      <c r="FR183" s="3">
        <f t="shared" si="158"/>
        <v>0</v>
      </c>
      <c r="FS183" s="3">
        <f t="shared" ref="FS183:GX183" si="159">FS187</f>
        <v>0</v>
      </c>
      <c r="FT183" s="3">
        <f t="shared" si="159"/>
        <v>0</v>
      </c>
      <c r="FU183" s="3">
        <f t="shared" si="159"/>
        <v>0</v>
      </c>
      <c r="FV183" s="3">
        <f t="shared" si="159"/>
        <v>0</v>
      </c>
      <c r="FW183" s="3">
        <f t="shared" si="159"/>
        <v>0</v>
      </c>
      <c r="FX183" s="3">
        <f t="shared" si="159"/>
        <v>0</v>
      </c>
      <c r="FY183" s="3">
        <f t="shared" si="159"/>
        <v>0</v>
      </c>
      <c r="FZ183" s="3">
        <f t="shared" si="159"/>
        <v>0</v>
      </c>
      <c r="GA183" s="3">
        <f t="shared" si="159"/>
        <v>0</v>
      </c>
      <c r="GB183" s="3">
        <f t="shared" si="159"/>
        <v>0</v>
      </c>
      <c r="GC183" s="3">
        <f t="shared" si="159"/>
        <v>0</v>
      </c>
      <c r="GD183" s="3">
        <f t="shared" si="159"/>
        <v>0</v>
      </c>
      <c r="GE183" s="3">
        <f t="shared" si="159"/>
        <v>0</v>
      </c>
      <c r="GF183" s="3">
        <f t="shared" si="159"/>
        <v>0</v>
      </c>
      <c r="GG183" s="3">
        <f t="shared" si="159"/>
        <v>0</v>
      </c>
      <c r="GH183" s="3">
        <f t="shared" si="159"/>
        <v>0</v>
      </c>
      <c r="GI183" s="3">
        <f t="shared" si="159"/>
        <v>0</v>
      </c>
      <c r="GJ183" s="3">
        <f t="shared" si="159"/>
        <v>0</v>
      </c>
      <c r="GK183" s="3">
        <f t="shared" si="159"/>
        <v>0</v>
      </c>
      <c r="GL183" s="3">
        <f t="shared" si="159"/>
        <v>0</v>
      </c>
      <c r="GM183" s="3">
        <f t="shared" si="159"/>
        <v>0</v>
      </c>
      <c r="GN183" s="3">
        <f t="shared" si="159"/>
        <v>0</v>
      </c>
      <c r="GO183" s="3">
        <f t="shared" si="159"/>
        <v>0</v>
      </c>
      <c r="GP183" s="3">
        <f t="shared" si="159"/>
        <v>0</v>
      </c>
      <c r="GQ183" s="3">
        <f t="shared" si="159"/>
        <v>0</v>
      </c>
      <c r="GR183" s="3">
        <f t="shared" si="159"/>
        <v>0</v>
      </c>
      <c r="GS183" s="3">
        <f t="shared" si="159"/>
        <v>0</v>
      </c>
      <c r="GT183" s="3">
        <f t="shared" si="159"/>
        <v>0</v>
      </c>
      <c r="GU183" s="3">
        <f t="shared" si="159"/>
        <v>0</v>
      </c>
      <c r="GV183" s="3">
        <f t="shared" si="159"/>
        <v>0</v>
      </c>
      <c r="GW183" s="3">
        <f t="shared" si="159"/>
        <v>0</v>
      </c>
      <c r="GX183" s="3">
        <f t="shared" si="159"/>
        <v>0</v>
      </c>
    </row>
    <row r="185" spans="1:245" x14ac:dyDescent="0.2">
      <c r="A185">
        <v>17</v>
      </c>
      <c r="B185">
        <v>1</v>
      </c>
      <c r="C185">
        <f>ROW(SmtRes!A227)</f>
        <v>227</v>
      </c>
      <c r="D185">
        <f>ROW(EtalonRes!A229)</f>
        <v>229</v>
      </c>
      <c r="E185" t="s">
        <v>349</v>
      </c>
      <c r="F185" t="s">
        <v>24</v>
      </c>
      <c r="G185" t="s">
        <v>25</v>
      </c>
      <c r="H185" t="s">
        <v>17</v>
      </c>
      <c r="I185">
        <v>1</v>
      </c>
      <c r="J185">
        <v>0</v>
      </c>
      <c r="K185">
        <v>1</v>
      </c>
      <c r="O185">
        <f>ROUND(CP185,2)</f>
        <v>2468.06</v>
      </c>
      <c r="P185">
        <f>ROUND(CQ185*I185,2)</f>
        <v>0</v>
      </c>
      <c r="Q185">
        <f>ROUND(CR185*I185,2)</f>
        <v>0</v>
      </c>
      <c r="R185">
        <f>ROUND(CS185*I185,2)</f>
        <v>0</v>
      </c>
      <c r="S185">
        <f>ROUND(CT185*I185,2)</f>
        <v>2468.06</v>
      </c>
      <c r="T185">
        <f>ROUND(CU185*I185,2)</f>
        <v>0</v>
      </c>
      <c r="U185">
        <f>CV185*I185</f>
        <v>4.5</v>
      </c>
      <c r="V185">
        <f>CW185*I185</f>
        <v>0</v>
      </c>
      <c r="W185">
        <f>ROUND(CX185*I185,2)</f>
        <v>0</v>
      </c>
      <c r="X185">
        <f>ROUND(CY185,2)</f>
        <v>0</v>
      </c>
      <c r="Y185">
        <f>ROUND(CZ185,2)</f>
        <v>0</v>
      </c>
      <c r="AA185">
        <v>78076343</v>
      </c>
      <c r="AB185">
        <f>ROUND((AC185+AD185+AF185),2)</f>
        <v>66.150000000000006</v>
      </c>
      <c r="AC185">
        <f>ROUND((ES185),2)</f>
        <v>0</v>
      </c>
      <c r="AD185">
        <f>ROUND((ET185),2)</f>
        <v>0</v>
      </c>
      <c r="AE185">
        <f>ROUND((EU185),2)</f>
        <v>0</v>
      </c>
      <c r="AF185">
        <f>ROUND((EV185),2)</f>
        <v>66.150000000000006</v>
      </c>
      <c r="AG185">
        <f>ROUND((AP185),2)</f>
        <v>0</v>
      </c>
      <c r="AH185">
        <f>(EW185)</f>
        <v>4.5</v>
      </c>
      <c r="AI185">
        <f>(EX185)</f>
        <v>0</v>
      </c>
      <c r="AJ185">
        <f>(AS185)</f>
        <v>0</v>
      </c>
      <c r="AK185">
        <v>66.150000000000006</v>
      </c>
      <c r="AL185">
        <v>0</v>
      </c>
      <c r="AM185">
        <v>0</v>
      </c>
      <c r="AN185">
        <v>0</v>
      </c>
      <c r="AO185">
        <v>66.150000000000006</v>
      </c>
      <c r="AP185">
        <v>0</v>
      </c>
      <c r="AQ185">
        <v>4.5</v>
      </c>
      <c r="AR185">
        <v>0</v>
      </c>
      <c r="AS185">
        <v>0</v>
      </c>
      <c r="AT185">
        <v>0</v>
      </c>
      <c r="AU185">
        <v>0</v>
      </c>
      <c r="AV185">
        <v>1</v>
      </c>
      <c r="AW185">
        <v>1</v>
      </c>
      <c r="AZ185">
        <v>1</v>
      </c>
      <c r="BA185">
        <v>37.31</v>
      </c>
      <c r="BB185">
        <v>1</v>
      </c>
      <c r="BC185">
        <v>1</v>
      </c>
      <c r="BD185" t="s">
        <v>3</v>
      </c>
      <c r="BE185" t="s">
        <v>3</v>
      </c>
      <c r="BF185" t="s">
        <v>3</v>
      </c>
      <c r="BG185" t="s">
        <v>3</v>
      </c>
      <c r="BH185">
        <v>0</v>
      </c>
      <c r="BI185">
        <v>0</v>
      </c>
      <c r="BJ185" t="s">
        <v>26</v>
      </c>
      <c r="BM185">
        <v>200002</v>
      </c>
      <c r="BN185">
        <v>0</v>
      </c>
      <c r="BO185" t="s">
        <v>24</v>
      </c>
      <c r="BP185">
        <v>1</v>
      </c>
      <c r="BQ185">
        <v>0</v>
      </c>
      <c r="BR185">
        <v>0</v>
      </c>
      <c r="BS185">
        <v>1</v>
      </c>
      <c r="BT185">
        <v>1</v>
      </c>
      <c r="BU185">
        <v>1</v>
      </c>
      <c r="BV185">
        <v>1</v>
      </c>
      <c r="BW185">
        <v>1</v>
      </c>
      <c r="BX185">
        <v>1</v>
      </c>
      <c r="BY185" t="s">
        <v>3</v>
      </c>
      <c r="BZ185">
        <v>0</v>
      </c>
      <c r="CA185">
        <v>0</v>
      </c>
      <c r="CB185" t="s">
        <v>3</v>
      </c>
      <c r="CE185">
        <v>0</v>
      </c>
      <c r="CF185">
        <v>0</v>
      </c>
      <c r="CG185">
        <v>0</v>
      </c>
      <c r="CM185">
        <v>0</v>
      </c>
      <c r="CN185" t="s">
        <v>3</v>
      </c>
      <c r="CO185">
        <v>0</v>
      </c>
      <c r="CP185">
        <f>(P185+Q185+S185)</f>
        <v>2468.06</v>
      </c>
      <c r="CQ185">
        <f>AC185*BC185</f>
        <v>0</v>
      </c>
      <c r="CR185">
        <f>AD185*BB185</f>
        <v>0</v>
      </c>
      <c r="CS185">
        <f>AE185*BS185</f>
        <v>0</v>
      </c>
      <c r="CT185">
        <f>AF185*BA185</f>
        <v>2468.0565000000001</v>
      </c>
      <c r="CU185">
        <f>AG185</f>
        <v>0</v>
      </c>
      <c r="CV185">
        <f>AH185</f>
        <v>4.5</v>
      </c>
      <c r="CW185">
        <f>AI185</f>
        <v>0</v>
      </c>
      <c r="CX185">
        <f>AJ185</f>
        <v>0</v>
      </c>
      <c r="CY185">
        <f>0</f>
        <v>0</v>
      </c>
      <c r="CZ185">
        <f>0</f>
        <v>0</v>
      </c>
      <c r="DC185" t="s">
        <v>3</v>
      </c>
      <c r="DD185" t="s">
        <v>3</v>
      </c>
      <c r="DE185" t="s">
        <v>3</v>
      </c>
      <c r="DF185" t="s">
        <v>3</v>
      </c>
      <c r="DG185" t="s">
        <v>3</v>
      </c>
      <c r="DH185" t="s">
        <v>3</v>
      </c>
      <c r="DI185" t="s">
        <v>3</v>
      </c>
      <c r="DJ185" t="s">
        <v>3</v>
      </c>
      <c r="DK185" t="s">
        <v>3</v>
      </c>
      <c r="DL185" t="s">
        <v>3</v>
      </c>
      <c r="DM185" t="s">
        <v>3</v>
      </c>
      <c r="DN185">
        <v>0</v>
      </c>
      <c r="DO185">
        <v>0</v>
      </c>
      <c r="DP185">
        <v>1</v>
      </c>
      <c r="DQ185">
        <v>1</v>
      </c>
      <c r="DU185">
        <v>1013</v>
      </c>
      <c r="DV185" t="s">
        <v>17</v>
      </c>
      <c r="DW185" t="s">
        <v>17</v>
      </c>
      <c r="DX185">
        <v>1</v>
      </c>
      <c r="DZ185" t="s">
        <v>3</v>
      </c>
      <c r="EA185" t="s">
        <v>3</v>
      </c>
      <c r="EB185" t="s">
        <v>3</v>
      </c>
      <c r="EC185" t="s">
        <v>3</v>
      </c>
      <c r="EE185">
        <v>0</v>
      </c>
      <c r="EF185">
        <v>0</v>
      </c>
      <c r="EG185" t="s">
        <v>3</v>
      </c>
      <c r="EH185">
        <v>0</v>
      </c>
      <c r="EI185" t="s">
        <v>3</v>
      </c>
      <c r="EJ185">
        <v>0</v>
      </c>
      <c r="EK185">
        <v>200002</v>
      </c>
      <c r="EL185" t="s">
        <v>3</v>
      </c>
      <c r="EM185" t="s">
        <v>3</v>
      </c>
      <c r="EO185" t="s">
        <v>3</v>
      </c>
      <c r="EQ185">
        <v>0</v>
      </c>
      <c r="ER185">
        <v>66.150000000000006</v>
      </c>
      <c r="ES185">
        <v>0</v>
      </c>
      <c r="ET185">
        <v>0</v>
      </c>
      <c r="EU185">
        <v>0</v>
      </c>
      <c r="EV185">
        <v>66.150000000000006</v>
      </c>
      <c r="EW185">
        <v>4.5</v>
      </c>
      <c r="EX185">
        <v>0</v>
      </c>
      <c r="EY185">
        <v>0</v>
      </c>
      <c r="FQ185">
        <v>0</v>
      </c>
      <c r="FR185">
        <f>ROUND(IF(BI185=3,GM185,0),2)</f>
        <v>0</v>
      </c>
      <c r="FS185">
        <v>0</v>
      </c>
      <c r="FX185">
        <v>0</v>
      </c>
      <c r="FY185">
        <v>0</v>
      </c>
      <c r="GA185" t="s">
        <v>3</v>
      </c>
      <c r="GD185">
        <v>1</v>
      </c>
      <c r="GF185">
        <v>-501435025</v>
      </c>
      <c r="GG185">
        <v>2</v>
      </c>
      <c r="GH185">
        <v>1</v>
      </c>
      <c r="GI185">
        <v>2</v>
      </c>
      <c r="GJ185">
        <v>0</v>
      </c>
      <c r="GK185">
        <v>0</v>
      </c>
      <c r="GL185">
        <f>ROUND(IF(AND(BH185=3,BI185=3,FS185&lt;&gt;0),P185,0),2)</f>
        <v>0</v>
      </c>
      <c r="GM185">
        <f>ROUND(O185+X185+Y185,2)+GX185</f>
        <v>2468.06</v>
      </c>
      <c r="GN185">
        <f>IF(OR(BI185=0,BI185=1),GM185-GX185,0)</f>
        <v>2468.06</v>
      </c>
      <c r="GO185">
        <f>IF(BI185=2,GM185-GX185,0)</f>
        <v>0</v>
      </c>
      <c r="GP185">
        <f>IF(BI185=4,GM185-GX185,0)</f>
        <v>0</v>
      </c>
      <c r="GR185">
        <v>0</v>
      </c>
      <c r="GS185">
        <v>3</v>
      </c>
      <c r="GT185">
        <v>0</v>
      </c>
      <c r="GU185" t="s">
        <v>3</v>
      </c>
      <c r="GV185">
        <f>ROUND((GT185),2)</f>
        <v>0</v>
      </c>
      <c r="GW185">
        <v>1</v>
      </c>
      <c r="GX185">
        <f>ROUND(HC185*I185,2)</f>
        <v>0</v>
      </c>
      <c r="HA185">
        <v>0</v>
      </c>
      <c r="HB185">
        <v>0</v>
      </c>
      <c r="HC185">
        <f>GV185*GW185</f>
        <v>0</v>
      </c>
      <c r="HE185" t="s">
        <v>3</v>
      </c>
      <c r="HF185" t="s">
        <v>3</v>
      </c>
      <c r="HM185" t="s">
        <v>3</v>
      </c>
      <c r="HN185" t="s">
        <v>3</v>
      </c>
      <c r="HO185" t="s">
        <v>3</v>
      </c>
      <c r="HP185" t="s">
        <v>3</v>
      </c>
      <c r="HQ185" t="s">
        <v>3</v>
      </c>
      <c r="IK185">
        <v>0</v>
      </c>
    </row>
    <row r="187" spans="1:245" x14ac:dyDescent="0.2">
      <c r="A187" s="2">
        <v>51</v>
      </c>
      <c r="B187" s="2">
        <f>B181</f>
        <v>1</v>
      </c>
      <c r="C187" s="2">
        <f>A181</f>
        <v>5</v>
      </c>
      <c r="D187" s="2">
        <f>ROW(A181)</f>
        <v>181</v>
      </c>
      <c r="E187" s="2"/>
      <c r="F187" s="2" t="str">
        <f>IF(F181&lt;&gt;"",F181,"")</f>
        <v>Новый подраздел</v>
      </c>
      <c r="G187" s="2" t="str">
        <f>IF(G181&lt;&gt;"",G181,"")</f>
        <v>Пусконаладочные работы</v>
      </c>
      <c r="H187" s="2">
        <v>0</v>
      </c>
      <c r="I187" s="2"/>
      <c r="J187" s="2"/>
      <c r="K187" s="2"/>
      <c r="L187" s="2"/>
      <c r="M187" s="2"/>
      <c r="N187" s="2"/>
      <c r="O187" s="2">
        <f t="shared" ref="O187:T187" si="160">ROUND(AB187,2)</f>
        <v>2468.06</v>
      </c>
      <c r="P187" s="2">
        <f t="shared" si="160"/>
        <v>0</v>
      </c>
      <c r="Q187" s="2">
        <f t="shared" si="160"/>
        <v>0</v>
      </c>
      <c r="R187" s="2">
        <f t="shared" si="160"/>
        <v>0</v>
      </c>
      <c r="S187" s="2">
        <f t="shared" si="160"/>
        <v>2468.06</v>
      </c>
      <c r="T187" s="2">
        <f t="shared" si="160"/>
        <v>0</v>
      </c>
      <c r="U187" s="2">
        <f>AH187</f>
        <v>4.5</v>
      </c>
      <c r="V187" s="2">
        <f>AI187</f>
        <v>0</v>
      </c>
      <c r="W187" s="2">
        <f>ROUND(AJ187,2)</f>
        <v>0</v>
      </c>
      <c r="X187" s="2">
        <f>ROUND(AK187,2)</f>
        <v>0</v>
      </c>
      <c r="Y187" s="2">
        <f>ROUND(AL187,2)</f>
        <v>0</v>
      </c>
      <c r="Z187" s="2"/>
      <c r="AA187" s="2"/>
      <c r="AB187" s="2">
        <f>ROUND(SUMIF(AA185:AA185,"=78076343",O185:O185),2)</f>
        <v>2468.06</v>
      </c>
      <c r="AC187" s="2">
        <f>ROUND(SUMIF(AA185:AA185,"=78076343",P185:P185),2)</f>
        <v>0</v>
      </c>
      <c r="AD187" s="2">
        <f>ROUND(SUMIF(AA185:AA185,"=78076343",Q185:Q185),2)</f>
        <v>0</v>
      </c>
      <c r="AE187" s="2">
        <f>ROUND(SUMIF(AA185:AA185,"=78076343",R185:R185),2)</f>
        <v>0</v>
      </c>
      <c r="AF187" s="2">
        <f>ROUND(SUMIF(AA185:AA185,"=78076343",S185:S185),2)</f>
        <v>2468.06</v>
      </c>
      <c r="AG187" s="2">
        <f>ROUND(SUMIF(AA185:AA185,"=78076343",T185:T185),2)</f>
        <v>0</v>
      </c>
      <c r="AH187" s="2">
        <f>SUMIF(AA185:AA185,"=78076343",U185:U185)</f>
        <v>4.5</v>
      </c>
      <c r="AI187" s="2">
        <f>SUMIF(AA185:AA185,"=78076343",V185:V185)</f>
        <v>0</v>
      </c>
      <c r="AJ187" s="2">
        <f>ROUND(SUMIF(AA185:AA185,"=78076343",W185:W185),2)</f>
        <v>0</v>
      </c>
      <c r="AK187" s="2">
        <f>ROUND(SUMIF(AA185:AA185,"=78076343",X185:X185),2)</f>
        <v>0</v>
      </c>
      <c r="AL187" s="2">
        <f>ROUND(SUMIF(AA185:AA185,"=78076343",Y185:Y185),2)</f>
        <v>0</v>
      </c>
      <c r="AM187" s="2"/>
      <c r="AN187" s="2"/>
      <c r="AO187" s="2">
        <f t="shared" ref="AO187:BD187" si="161">ROUND(BX187,2)</f>
        <v>0</v>
      </c>
      <c r="AP187" s="2">
        <f t="shared" si="161"/>
        <v>0</v>
      </c>
      <c r="AQ187" s="2">
        <f t="shared" si="161"/>
        <v>0</v>
      </c>
      <c r="AR187" s="2">
        <f t="shared" si="161"/>
        <v>2468.06</v>
      </c>
      <c r="AS187" s="2">
        <f t="shared" si="161"/>
        <v>2468.06</v>
      </c>
      <c r="AT187" s="2">
        <f t="shared" si="161"/>
        <v>0</v>
      </c>
      <c r="AU187" s="2">
        <f t="shared" si="161"/>
        <v>0</v>
      </c>
      <c r="AV187" s="2">
        <f t="shared" si="161"/>
        <v>0</v>
      </c>
      <c r="AW187" s="2">
        <f t="shared" si="161"/>
        <v>0</v>
      </c>
      <c r="AX187" s="2">
        <f t="shared" si="161"/>
        <v>0</v>
      </c>
      <c r="AY187" s="2">
        <f t="shared" si="161"/>
        <v>0</v>
      </c>
      <c r="AZ187" s="2">
        <f t="shared" si="161"/>
        <v>0</v>
      </c>
      <c r="BA187" s="2">
        <f t="shared" si="161"/>
        <v>0</v>
      </c>
      <c r="BB187" s="2">
        <f t="shared" si="161"/>
        <v>0</v>
      </c>
      <c r="BC187" s="2">
        <f t="shared" si="161"/>
        <v>0</v>
      </c>
      <c r="BD187" s="2">
        <f t="shared" si="161"/>
        <v>0</v>
      </c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>
        <f>ROUND(SUMIF(AA185:AA185,"=78076343",FQ185:FQ185),2)</f>
        <v>0</v>
      </c>
      <c r="BY187" s="2">
        <f>ROUND(SUMIF(AA185:AA185,"=78076343",FR185:FR185),2)</f>
        <v>0</v>
      </c>
      <c r="BZ187" s="2">
        <f>ROUND(SUMIF(AA185:AA185,"=78076343",GL185:GL185),2)</f>
        <v>0</v>
      </c>
      <c r="CA187" s="2">
        <f>ROUND(SUMIF(AA185:AA185,"=78076343",GM185:GM185),2)</f>
        <v>2468.06</v>
      </c>
      <c r="CB187" s="2">
        <f>ROUND(SUMIF(AA185:AA185,"=78076343",GN185:GN185),2)</f>
        <v>2468.06</v>
      </c>
      <c r="CC187" s="2">
        <f>ROUND(SUMIF(AA185:AA185,"=78076343",GO185:GO185),2)</f>
        <v>0</v>
      </c>
      <c r="CD187" s="2">
        <f>ROUND(SUMIF(AA185:AA185,"=78076343",GP185:GP185),2)</f>
        <v>0</v>
      </c>
      <c r="CE187" s="2">
        <f>AC187-BX187</f>
        <v>0</v>
      </c>
      <c r="CF187" s="2">
        <f>AC187-BY187</f>
        <v>0</v>
      </c>
      <c r="CG187" s="2">
        <f>BX187-BZ187</f>
        <v>0</v>
      </c>
      <c r="CH187" s="2">
        <f>AC187-BX187-BY187+BZ187</f>
        <v>0</v>
      </c>
      <c r="CI187" s="2">
        <f>BY187-BZ187</f>
        <v>0</v>
      </c>
      <c r="CJ187" s="2">
        <f>ROUND(SUMIF(AA185:AA185,"=78076343",GX185:GX185),2)</f>
        <v>0</v>
      </c>
      <c r="CK187" s="2">
        <f>ROUND(SUMIF(AA185:AA185,"=78076343",GY185:GY185),2)</f>
        <v>0</v>
      </c>
      <c r="CL187" s="2">
        <f>ROUND(SUMIF(AA185:AA185,"=78076343",GZ185:GZ185),2)</f>
        <v>0</v>
      </c>
      <c r="CM187" s="2">
        <f>ROUND(SUMIF(AA185:AA185,"=78076343",HD185:HD185),2)</f>
        <v>0</v>
      </c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>
        <v>0</v>
      </c>
    </row>
    <row r="189" spans="1:245" x14ac:dyDescent="0.2">
      <c r="A189" s="4">
        <v>50</v>
      </c>
      <c r="B189" s="4">
        <v>0</v>
      </c>
      <c r="C189" s="4">
        <v>0</v>
      </c>
      <c r="D189" s="4">
        <v>1</v>
      </c>
      <c r="E189" s="4">
        <v>201</v>
      </c>
      <c r="F189" s="4">
        <f>ROUND(Source!O187,O189)</f>
        <v>2468.06</v>
      </c>
      <c r="G189" s="4" t="s">
        <v>282</v>
      </c>
      <c r="H189" s="4" t="s">
        <v>283</v>
      </c>
      <c r="I189" s="4"/>
      <c r="J189" s="4"/>
      <c r="K189" s="4">
        <v>201</v>
      </c>
      <c r="L189" s="4">
        <v>1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>
        <v>2468.06</v>
      </c>
      <c r="X189" s="4">
        <v>1</v>
      </c>
      <c r="Y189" s="4">
        <v>2468.06</v>
      </c>
      <c r="Z189" s="4"/>
      <c r="AA189" s="4"/>
      <c r="AB189" s="4"/>
    </row>
    <row r="190" spans="1:245" x14ac:dyDescent="0.2">
      <c r="A190" s="4">
        <v>50</v>
      </c>
      <c r="B190" s="4">
        <v>0</v>
      </c>
      <c r="C190" s="4">
        <v>0</v>
      </c>
      <c r="D190" s="4">
        <v>1</v>
      </c>
      <c r="E190" s="4">
        <v>202</v>
      </c>
      <c r="F190" s="4">
        <f>ROUND(Source!P187,O190)</f>
        <v>0</v>
      </c>
      <c r="G190" s="4" t="s">
        <v>284</v>
      </c>
      <c r="H190" s="4" t="s">
        <v>285</v>
      </c>
      <c r="I190" s="4"/>
      <c r="J190" s="4"/>
      <c r="K190" s="4">
        <v>202</v>
      </c>
      <c r="L190" s="4">
        <v>2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>
        <v>0</v>
      </c>
      <c r="X190" s="4">
        <v>1</v>
      </c>
      <c r="Y190" s="4">
        <v>0</v>
      </c>
      <c r="Z190" s="4"/>
      <c r="AA190" s="4"/>
      <c r="AB190" s="4"/>
    </row>
    <row r="191" spans="1:245" x14ac:dyDescent="0.2">
      <c r="A191" s="4">
        <v>50</v>
      </c>
      <c r="B191" s="4">
        <v>0</v>
      </c>
      <c r="C191" s="4">
        <v>0</v>
      </c>
      <c r="D191" s="4">
        <v>1</v>
      </c>
      <c r="E191" s="4">
        <v>222</v>
      </c>
      <c r="F191" s="4">
        <f>ROUND(Source!AO187,O191)</f>
        <v>0</v>
      </c>
      <c r="G191" s="4" t="s">
        <v>286</v>
      </c>
      <c r="H191" s="4" t="s">
        <v>287</v>
      </c>
      <c r="I191" s="4"/>
      <c r="J191" s="4"/>
      <c r="K191" s="4">
        <v>222</v>
      </c>
      <c r="L191" s="4">
        <v>3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>
        <v>0</v>
      </c>
      <c r="X191" s="4">
        <v>1</v>
      </c>
      <c r="Y191" s="4">
        <v>0</v>
      </c>
      <c r="Z191" s="4"/>
      <c r="AA191" s="4"/>
      <c r="AB191" s="4"/>
    </row>
    <row r="192" spans="1:245" x14ac:dyDescent="0.2">
      <c r="A192" s="4">
        <v>50</v>
      </c>
      <c r="B192" s="4">
        <v>0</v>
      </c>
      <c r="C192" s="4">
        <v>0</v>
      </c>
      <c r="D192" s="4">
        <v>1</v>
      </c>
      <c r="E192" s="4">
        <v>225</v>
      </c>
      <c r="F192" s="4">
        <f>ROUND(Source!AV187,O192)</f>
        <v>0</v>
      </c>
      <c r="G192" s="4" t="s">
        <v>288</v>
      </c>
      <c r="H192" s="4" t="s">
        <v>289</v>
      </c>
      <c r="I192" s="4"/>
      <c r="J192" s="4"/>
      <c r="K192" s="4">
        <v>225</v>
      </c>
      <c r="L192" s="4">
        <v>4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>
        <v>0</v>
      </c>
      <c r="X192" s="4">
        <v>1</v>
      </c>
      <c r="Y192" s="4">
        <v>0</v>
      </c>
      <c r="Z192" s="4"/>
      <c r="AA192" s="4"/>
      <c r="AB192" s="4"/>
    </row>
    <row r="193" spans="1:28" x14ac:dyDescent="0.2">
      <c r="A193" s="4">
        <v>50</v>
      </c>
      <c r="B193" s="4">
        <v>0</v>
      </c>
      <c r="C193" s="4">
        <v>0</v>
      </c>
      <c r="D193" s="4">
        <v>1</v>
      </c>
      <c r="E193" s="4">
        <v>226</v>
      </c>
      <c r="F193" s="4">
        <f>ROUND(Source!AW187,O193)</f>
        <v>0</v>
      </c>
      <c r="G193" s="4" t="s">
        <v>290</v>
      </c>
      <c r="H193" s="4" t="s">
        <v>291</v>
      </c>
      <c r="I193" s="4"/>
      <c r="J193" s="4"/>
      <c r="K193" s="4">
        <v>226</v>
      </c>
      <c r="L193" s="4">
        <v>5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>
        <v>0</v>
      </c>
      <c r="X193" s="4">
        <v>1</v>
      </c>
      <c r="Y193" s="4">
        <v>0</v>
      </c>
      <c r="Z193" s="4"/>
      <c r="AA193" s="4"/>
      <c r="AB193" s="4"/>
    </row>
    <row r="194" spans="1:28" x14ac:dyDescent="0.2">
      <c r="A194" s="4">
        <v>50</v>
      </c>
      <c r="B194" s="4">
        <v>0</v>
      </c>
      <c r="C194" s="4">
        <v>0</v>
      </c>
      <c r="D194" s="4">
        <v>1</v>
      </c>
      <c r="E194" s="4">
        <v>227</v>
      </c>
      <c r="F194" s="4">
        <f>ROUND(Source!AX187,O194)</f>
        <v>0</v>
      </c>
      <c r="G194" s="4" t="s">
        <v>292</v>
      </c>
      <c r="H194" s="4" t="s">
        <v>293</v>
      </c>
      <c r="I194" s="4"/>
      <c r="J194" s="4"/>
      <c r="K194" s="4">
        <v>227</v>
      </c>
      <c r="L194" s="4">
        <v>6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>
        <v>0</v>
      </c>
      <c r="X194" s="4">
        <v>1</v>
      </c>
      <c r="Y194" s="4">
        <v>0</v>
      </c>
      <c r="Z194" s="4"/>
      <c r="AA194" s="4"/>
      <c r="AB194" s="4"/>
    </row>
    <row r="195" spans="1:28" x14ac:dyDescent="0.2">
      <c r="A195" s="4">
        <v>50</v>
      </c>
      <c r="B195" s="4">
        <v>0</v>
      </c>
      <c r="C195" s="4">
        <v>0</v>
      </c>
      <c r="D195" s="4">
        <v>1</v>
      </c>
      <c r="E195" s="4">
        <v>228</v>
      </c>
      <c r="F195" s="4">
        <f>ROUND(Source!AY187,O195)</f>
        <v>0</v>
      </c>
      <c r="G195" s="4" t="s">
        <v>294</v>
      </c>
      <c r="H195" s="4" t="s">
        <v>295</v>
      </c>
      <c r="I195" s="4"/>
      <c r="J195" s="4"/>
      <c r="K195" s="4">
        <v>228</v>
      </c>
      <c r="L195" s="4">
        <v>7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>
        <v>0</v>
      </c>
      <c r="X195" s="4">
        <v>1</v>
      </c>
      <c r="Y195" s="4">
        <v>0</v>
      </c>
      <c r="Z195" s="4"/>
      <c r="AA195" s="4"/>
      <c r="AB195" s="4"/>
    </row>
    <row r="196" spans="1:28" x14ac:dyDescent="0.2">
      <c r="A196" s="4">
        <v>50</v>
      </c>
      <c r="B196" s="4">
        <v>0</v>
      </c>
      <c r="C196" s="4">
        <v>0</v>
      </c>
      <c r="D196" s="4">
        <v>1</v>
      </c>
      <c r="E196" s="4">
        <v>216</v>
      </c>
      <c r="F196" s="4">
        <f>ROUND(Source!AP187,O196)</f>
        <v>0</v>
      </c>
      <c r="G196" s="4" t="s">
        <v>296</v>
      </c>
      <c r="H196" s="4" t="s">
        <v>297</v>
      </c>
      <c r="I196" s="4"/>
      <c r="J196" s="4"/>
      <c r="K196" s="4">
        <v>216</v>
      </c>
      <c r="L196" s="4">
        <v>8</v>
      </c>
      <c r="M196" s="4">
        <v>3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>
        <v>0</v>
      </c>
      <c r="X196" s="4">
        <v>1</v>
      </c>
      <c r="Y196" s="4">
        <v>0</v>
      </c>
      <c r="Z196" s="4"/>
      <c r="AA196" s="4"/>
      <c r="AB196" s="4"/>
    </row>
    <row r="197" spans="1:28" x14ac:dyDescent="0.2">
      <c r="A197" s="4">
        <v>50</v>
      </c>
      <c r="B197" s="4">
        <v>0</v>
      </c>
      <c r="C197" s="4">
        <v>0</v>
      </c>
      <c r="D197" s="4">
        <v>1</v>
      </c>
      <c r="E197" s="4">
        <v>223</v>
      </c>
      <c r="F197" s="4">
        <f>ROUND(Source!AQ187,O197)</f>
        <v>0</v>
      </c>
      <c r="G197" s="4" t="s">
        <v>298</v>
      </c>
      <c r="H197" s="4" t="s">
        <v>299</v>
      </c>
      <c r="I197" s="4"/>
      <c r="J197" s="4"/>
      <c r="K197" s="4">
        <v>223</v>
      </c>
      <c r="L197" s="4">
        <v>9</v>
      </c>
      <c r="M197" s="4">
        <v>3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>
        <v>0</v>
      </c>
      <c r="X197" s="4">
        <v>1</v>
      </c>
      <c r="Y197" s="4">
        <v>0</v>
      </c>
      <c r="Z197" s="4"/>
      <c r="AA197" s="4"/>
      <c r="AB197" s="4"/>
    </row>
    <row r="198" spans="1:28" x14ac:dyDescent="0.2">
      <c r="A198" s="4">
        <v>50</v>
      </c>
      <c r="B198" s="4">
        <v>0</v>
      </c>
      <c r="C198" s="4">
        <v>0</v>
      </c>
      <c r="D198" s="4">
        <v>1</v>
      </c>
      <c r="E198" s="4">
        <v>229</v>
      </c>
      <c r="F198" s="4">
        <f>ROUND(Source!AZ187,O198)</f>
        <v>0</v>
      </c>
      <c r="G198" s="4" t="s">
        <v>300</v>
      </c>
      <c r="H198" s="4" t="s">
        <v>301</v>
      </c>
      <c r="I198" s="4"/>
      <c r="J198" s="4"/>
      <c r="K198" s="4">
        <v>229</v>
      </c>
      <c r="L198" s="4">
        <v>10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>
        <v>0</v>
      </c>
      <c r="X198" s="4">
        <v>1</v>
      </c>
      <c r="Y198" s="4">
        <v>0</v>
      </c>
      <c r="Z198" s="4"/>
      <c r="AA198" s="4"/>
      <c r="AB198" s="4"/>
    </row>
    <row r="199" spans="1:28" x14ac:dyDescent="0.2">
      <c r="A199" s="4">
        <v>50</v>
      </c>
      <c r="B199" s="4">
        <v>0</v>
      </c>
      <c r="C199" s="4">
        <v>0</v>
      </c>
      <c r="D199" s="4">
        <v>1</v>
      </c>
      <c r="E199" s="4">
        <v>203</v>
      </c>
      <c r="F199" s="4">
        <f>ROUND(Source!Q187,O199)</f>
        <v>0</v>
      </c>
      <c r="G199" s="4" t="s">
        <v>191</v>
      </c>
      <c r="H199" s="4" t="s">
        <v>302</v>
      </c>
      <c r="I199" s="4"/>
      <c r="J199" s="4"/>
      <c r="K199" s="4">
        <v>203</v>
      </c>
      <c r="L199" s="4">
        <v>11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>
        <v>0</v>
      </c>
      <c r="X199" s="4">
        <v>1</v>
      </c>
      <c r="Y199" s="4">
        <v>0</v>
      </c>
      <c r="Z199" s="4"/>
      <c r="AA199" s="4"/>
      <c r="AB199" s="4"/>
    </row>
    <row r="200" spans="1:28" x14ac:dyDescent="0.2">
      <c r="A200" s="4">
        <v>50</v>
      </c>
      <c r="B200" s="4">
        <v>0</v>
      </c>
      <c r="C200" s="4">
        <v>0</v>
      </c>
      <c r="D200" s="4">
        <v>1</v>
      </c>
      <c r="E200" s="4">
        <v>231</v>
      </c>
      <c r="F200" s="4">
        <f>ROUND(Source!BB187,O200)</f>
        <v>0</v>
      </c>
      <c r="G200" s="4" t="s">
        <v>303</v>
      </c>
      <c r="H200" s="4" t="s">
        <v>304</v>
      </c>
      <c r="I200" s="4"/>
      <c r="J200" s="4"/>
      <c r="K200" s="4">
        <v>231</v>
      </c>
      <c r="L200" s="4">
        <v>12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>
        <v>0</v>
      </c>
      <c r="X200" s="4">
        <v>1</v>
      </c>
      <c r="Y200" s="4">
        <v>0</v>
      </c>
      <c r="Z200" s="4"/>
      <c r="AA200" s="4"/>
      <c r="AB200" s="4"/>
    </row>
    <row r="201" spans="1:28" x14ac:dyDescent="0.2">
      <c r="A201" s="4">
        <v>50</v>
      </c>
      <c r="B201" s="4">
        <v>0</v>
      </c>
      <c r="C201" s="4">
        <v>0</v>
      </c>
      <c r="D201" s="4">
        <v>1</v>
      </c>
      <c r="E201" s="4">
        <v>204</v>
      </c>
      <c r="F201" s="4">
        <f>ROUND(Source!R187,O201)</f>
        <v>0</v>
      </c>
      <c r="G201" s="4" t="s">
        <v>305</v>
      </c>
      <c r="H201" s="4" t="s">
        <v>306</v>
      </c>
      <c r="I201" s="4"/>
      <c r="J201" s="4"/>
      <c r="K201" s="4">
        <v>204</v>
      </c>
      <c r="L201" s="4">
        <v>13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>
        <v>0</v>
      </c>
      <c r="X201" s="4">
        <v>1</v>
      </c>
      <c r="Y201" s="4">
        <v>0</v>
      </c>
      <c r="Z201" s="4"/>
      <c r="AA201" s="4"/>
      <c r="AB201" s="4"/>
    </row>
    <row r="202" spans="1:28" x14ac:dyDescent="0.2">
      <c r="A202" s="4">
        <v>50</v>
      </c>
      <c r="B202" s="4">
        <v>0</v>
      </c>
      <c r="C202" s="4">
        <v>0</v>
      </c>
      <c r="D202" s="4">
        <v>1</v>
      </c>
      <c r="E202" s="4">
        <v>205</v>
      </c>
      <c r="F202" s="4">
        <f>ROUND(Source!S187,O202)</f>
        <v>2468.06</v>
      </c>
      <c r="G202" s="4" t="s">
        <v>307</v>
      </c>
      <c r="H202" s="4" t="s">
        <v>308</v>
      </c>
      <c r="I202" s="4"/>
      <c r="J202" s="4"/>
      <c r="K202" s="4">
        <v>205</v>
      </c>
      <c r="L202" s="4">
        <v>14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>
        <v>2468.06</v>
      </c>
      <c r="X202" s="4">
        <v>1</v>
      </c>
      <c r="Y202" s="4">
        <v>2468.06</v>
      </c>
      <c r="Z202" s="4"/>
      <c r="AA202" s="4"/>
      <c r="AB202" s="4"/>
    </row>
    <row r="203" spans="1:28" x14ac:dyDescent="0.2">
      <c r="A203" s="4">
        <v>50</v>
      </c>
      <c r="B203" s="4">
        <v>0</v>
      </c>
      <c r="C203" s="4">
        <v>0</v>
      </c>
      <c r="D203" s="4">
        <v>1</v>
      </c>
      <c r="E203" s="4">
        <v>232</v>
      </c>
      <c r="F203" s="4">
        <f>ROUND(Source!BC187,O203)</f>
        <v>0</v>
      </c>
      <c r="G203" s="4" t="s">
        <v>309</v>
      </c>
      <c r="H203" s="4" t="s">
        <v>310</v>
      </c>
      <c r="I203" s="4"/>
      <c r="J203" s="4"/>
      <c r="K203" s="4">
        <v>232</v>
      </c>
      <c r="L203" s="4">
        <v>15</v>
      </c>
      <c r="M203" s="4">
        <v>3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>
        <v>0</v>
      </c>
      <c r="X203" s="4">
        <v>1</v>
      </c>
      <c r="Y203" s="4">
        <v>0</v>
      </c>
      <c r="Z203" s="4"/>
      <c r="AA203" s="4"/>
      <c r="AB203" s="4"/>
    </row>
    <row r="204" spans="1:28" x14ac:dyDescent="0.2">
      <c r="A204" s="4">
        <v>50</v>
      </c>
      <c r="B204" s="4">
        <v>0</v>
      </c>
      <c r="C204" s="4">
        <v>0</v>
      </c>
      <c r="D204" s="4">
        <v>1</v>
      </c>
      <c r="E204" s="4">
        <v>214</v>
      </c>
      <c r="F204" s="4">
        <f>ROUND(Source!AS187,O204)</f>
        <v>2468.06</v>
      </c>
      <c r="G204" s="4" t="s">
        <v>311</v>
      </c>
      <c r="H204" s="4" t="s">
        <v>312</v>
      </c>
      <c r="I204" s="4"/>
      <c r="J204" s="4"/>
      <c r="K204" s="4">
        <v>214</v>
      </c>
      <c r="L204" s="4">
        <v>16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>
        <v>0</v>
      </c>
      <c r="X204" s="4">
        <v>1</v>
      </c>
      <c r="Y204" s="4">
        <v>0</v>
      </c>
      <c r="Z204" s="4"/>
      <c r="AA204" s="4"/>
      <c r="AB204" s="4"/>
    </row>
    <row r="205" spans="1:28" x14ac:dyDescent="0.2">
      <c r="A205" s="4">
        <v>50</v>
      </c>
      <c r="B205" s="4">
        <v>0</v>
      </c>
      <c r="C205" s="4">
        <v>0</v>
      </c>
      <c r="D205" s="4">
        <v>1</v>
      </c>
      <c r="E205" s="4">
        <v>215</v>
      </c>
      <c r="F205" s="4">
        <f>ROUND(Source!AT187,O205)</f>
        <v>0</v>
      </c>
      <c r="G205" s="4" t="s">
        <v>313</v>
      </c>
      <c r="H205" s="4" t="s">
        <v>314</v>
      </c>
      <c r="I205" s="4"/>
      <c r="J205" s="4"/>
      <c r="K205" s="4">
        <v>215</v>
      </c>
      <c r="L205" s="4">
        <v>17</v>
      </c>
      <c r="M205" s="4">
        <v>3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>
        <v>0</v>
      </c>
      <c r="X205" s="4">
        <v>1</v>
      </c>
      <c r="Y205" s="4">
        <v>0</v>
      </c>
      <c r="Z205" s="4"/>
      <c r="AA205" s="4"/>
      <c r="AB205" s="4"/>
    </row>
    <row r="206" spans="1:28" x14ac:dyDescent="0.2">
      <c r="A206" s="4">
        <v>50</v>
      </c>
      <c r="B206" s="4">
        <v>0</v>
      </c>
      <c r="C206" s="4">
        <v>0</v>
      </c>
      <c r="D206" s="4">
        <v>1</v>
      </c>
      <c r="E206" s="4">
        <v>217</v>
      </c>
      <c r="F206" s="4">
        <f>ROUND(Source!AU187,O206)</f>
        <v>0</v>
      </c>
      <c r="G206" s="4" t="s">
        <v>315</v>
      </c>
      <c r="H206" s="4" t="s">
        <v>316</v>
      </c>
      <c r="I206" s="4"/>
      <c r="J206" s="4"/>
      <c r="K206" s="4">
        <v>217</v>
      </c>
      <c r="L206" s="4">
        <v>18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>
        <v>0</v>
      </c>
      <c r="X206" s="4">
        <v>1</v>
      </c>
      <c r="Y206" s="4">
        <v>0</v>
      </c>
      <c r="Z206" s="4"/>
      <c r="AA206" s="4"/>
      <c r="AB206" s="4"/>
    </row>
    <row r="207" spans="1:28" x14ac:dyDescent="0.2">
      <c r="A207" s="4">
        <v>50</v>
      </c>
      <c r="B207" s="4">
        <v>0</v>
      </c>
      <c r="C207" s="4">
        <v>0</v>
      </c>
      <c r="D207" s="4">
        <v>1</v>
      </c>
      <c r="E207" s="4">
        <v>230</v>
      </c>
      <c r="F207" s="4">
        <f>ROUND(Source!BA187,O207)</f>
        <v>0</v>
      </c>
      <c r="G207" s="4" t="s">
        <v>317</v>
      </c>
      <c r="H207" s="4" t="s">
        <v>318</v>
      </c>
      <c r="I207" s="4"/>
      <c r="J207" s="4"/>
      <c r="K207" s="4">
        <v>230</v>
      </c>
      <c r="L207" s="4">
        <v>19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>
        <v>0</v>
      </c>
      <c r="X207" s="4">
        <v>1</v>
      </c>
      <c r="Y207" s="4">
        <v>0</v>
      </c>
      <c r="Z207" s="4"/>
      <c r="AA207" s="4"/>
      <c r="AB207" s="4"/>
    </row>
    <row r="208" spans="1:28" x14ac:dyDescent="0.2">
      <c r="A208" s="4">
        <v>50</v>
      </c>
      <c r="B208" s="4">
        <v>0</v>
      </c>
      <c r="C208" s="4">
        <v>0</v>
      </c>
      <c r="D208" s="4">
        <v>1</v>
      </c>
      <c r="E208" s="4">
        <v>206</v>
      </c>
      <c r="F208" s="4">
        <f>ROUND(Source!T187,O208)</f>
        <v>0</v>
      </c>
      <c r="G208" s="4" t="s">
        <v>319</v>
      </c>
      <c r="H208" s="4" t="s">
        <v>320</v>
      </c>
      <c r="I208" s="4"/>
      <c r="J208" s="4"/>
      <c r="K208" s="4">
        <v>206</v>
      </c>
      <c r="L208" s="4">
        <v>20</v>
      </c>
      <c r="M208" s="4">
        <v>3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>
        <v>0</v>
      </c>
      <c r="X208" s="4">
        <v>1</v>
      </c>
      <c r="Y208" s="4">
        <v>0</v>
      </c>
      <c r="Z208" s="4"/>
      <c r="AA208" s="4"/>
      <c r="AB208" s="4"/>
    </row>
    <row r="209" spans="1:28" x14ac:dyDescent="0.2">
      <c r="A209" s="4">
        <v>50</v>
      </c>
      <c r="B209" s="4">
        <v>0</v>
      </c>
      <c r="C209" s="4">
        <v>0</v>
      </c>
      <c r="D209" s="4">
        <v>1</v>
      </c>
      <c r="E209" s="4">
        <v>207</v>
      </c>
      <c r="F209" s="4">
        <f>Source!U187</f>
        <v>4.5</v>
      </c>
      <c r="G209" s="4" t="s">
        <v>321</v>
      </c>
      <c r="H209" s="4" t="s">
        <v>322</v>
      </c>
      <c r="I209" s="4"/>
      <c r="J209" s="4"/>
      <c r="K209" s="4">
        <v>207</v>
      </c>
      <c r="L209" s="4">
        <v>21</v>
      </c>
      <c r="M209" s="4">
        <v>3</v>
      </c>
      <c r="N209" s="4" t="s">
        <v>3</v>
      </c>
      <c r="O209" s="4">
        <v>-1</v>
      </c>
      <c r="P209" s="4"/>
      <c r="Q209" s="4"/>
      <c r="R209" s="4"/>
      <c r="S209" s="4"/>
      <c r="T209" s="4"/>
      <c r="U209" s="4"/>
      <c r="V209" s="4"/>
      <c r="W209" s="4">
        <v>4.5</v>
      </c>
      <c r="X209" s="4">
        <v>1</v>
      </c>
      <c r="Y209" s="4">
        <v>4.5</v>
      </c>
      <c r="Z209" s="4"/>
      <c r="AA209" s="4"/>
      <c r="AB209" s="4"/>
    </row>
    <row r="210" spans="1:28" x14ac:dyDescent="0.2">
      <c r="A210" s="4">
        <v>50</v>
      </c>
      <c r="B210" s="4">
        <v>0</v>
      </c>
      <c r="C210" s="4">
        <v>0</v>
      </c>
      <c r="D210" s="4">
        <v>1</v>
      </c>
      <c r="E210" s="4">
        <v>208</v>
      </c>
      <c r="F210" s="4">
        <f>Source!V187</f>
        <v>0</v>
      </c>
      <c r="G210" s="4" t="s">
        <v>323</v>
      </c>
      <c r="H210" s="4" t="s">
        <v>324</v>
      </c>
      <c r="I210" s="4"/>
      <c r="J210" s="4"/>
      <c r="K210" s="4">
        <v>208</v>
      </c>
      <c r="L210" s="4">
        <v>22</v>
      </c>
      <c r="M210" s="4">
        <v>3</v>
      </c>
      <c r="N210" s="4" t="s">
        <v>3</v>
      </c>
      <c r="O210" s="4">
        <v>-1</v>
      </c>
      <c r="P210" s="4"/>
      <c r="Q210" s="4"/>
      <c r="R210" s="4"/>
      <c r="S210" s="4"/>
      <c r="T210" s="4"/>
      <c r="U210" s="4"/>
      <c r="V210" s="4"/>
      <c r="W210" s="4">
        <v>0</v>
      </c>
      <c r="X210" s="4">
        <v>1</v>
      </c>
      <c r="Y210" s="4">
        <v>0</v>
      </c>
      <c r="Z210" s="4"/>
      <c r="AA210" s="4"/>
      <c r="AB210" s="4"/>
    </row>
    <row r="211" spans="1:28" x14ac:dyDescent="0.2">
      <c r="A211" s="4">
        <v>50</v>
      </c>
      <c r="B211" s="4">
        <v>0</v>
      </c>
      <c r="C211" s="4">
        <v>0</v>
      </c>
      <c r="D211" s="4">
        <v>1</v>
      </c>
      <c r="E211" s="4">
        <v>209</v>
      </c>
      <c r="F211" s="4">
        <f>ROUND(Source!W187,O211)</f>
        <v>0</v>
      </c>
      <c r="G211" s="4" t="s">
        <v>325</v>
      </c>
      <c r="H211" s="4" t="s">
        <v>326</v>
      </c>
      <c r="I211" s="4"/>
      <c r="J211" s="4"/>
      <c r="K211" s="4">
        <v>209</v>
      </c>
      <c r="L211" s="4">
        <v>23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>
        <v>0</v>
      </c>
      <c r="X211" s="4">
        <v>1</v>
      </c>
      <c r="Y211" s="4">
        <v>0</v>
      </c>
      <c r="Z211" s="4"/>
      <c r="AA211" s="4"/>
      <c r="AB211" s="4"/>
    </row>
    <row r="212" spans="1:28" x14ac:dyDescent="0.2">
      <c r="A212" s="4">
        <v>50</v>
      </c>
      <c r="B212" s="4">
        <v>0</v>
      </c>
      <c r="C212" s="4">
        <v>0</v>
      </c>
      <c r="D212" s="4">
        <v>1</v>
      </c>
      <c r="E212" s="4">
        <v>233</v>
      </c>
      <c r="F212" s="4">
        <f>ROUND(Source!BD187,O212)</f>
        <v>0</v>
      </c>
      <c r="G212" s="4" t="s">
        <v>327</v>
      </c>
      <c r="H212" s="4" t="s">
        <v>328</v>
      </c>
      <c r="I212" s="4"/>
      <c r="J212" s="4"/>
      <c r="K212" s="4">
        <v>233</v>
      </c>
      <c r="L212" s="4">
        <v>24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>
        <v>0</v>
      </c>
      <c r="X212" s="4">
        <v>1</v>
      </c>
      <c r="Y212" s="4">
        <v>0</v>
      </c>
      <c r="Z212" s="4"/>
      <c r="AA212" s="4"/>
      <c r="AB212" s="4"/>
    </row>
    <row r="213" spans="1:28" x14ac:dyDescent="0.2">
      <c r="A213" s="4">
        <v>50</v>
      </c>
      <c r="B213" s="4">
        <v>0</v>
      </c>
      <c r="C213" s="4">
        <v>0</v>
      </c>
      <c r="D213" s="4">
        <v>1</v>
      </c>
      <c r="E213" s="4">
        <v>210</v>
      </c>
      <c r="F213" s="4">
        <f>ROUND(Source!X187,O213)</f>
        <v>0</v>
      </c>
      <c r="G213" s="4" t="s">
        <v>329</v>
      </c>
      <c r="H213" s="4" t="s">
        <v>330</v>
      </c>
      <c r="I213" s="4"/>
      <c r="J213" s="4"/>
      <c r="K213" s="4">
        <v>210</v>
      </c>
      <c r="L213" s="4">
        <v>25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>
        <v>0</v>
      </c>
      <c r="X213" s="4">
        <v>1</v>
      </c>
      <c r="Y213" s="4">
        <v>0</v>
      </c>
      <c r="Z213" s="4"/>
      <c r="AA213" s="4"/>
      <c r="AB213" s="4"/>
    </row>
    <row r="214" spans="1:28" x14ac:dyDescent="0.2">
      <c r="A214" s="4">
        <v>50</v>
      </c>
      <c r="B214" s="4">
        <v>0</v>
      </c>
      <c r="C214" s="4">
        <v>0</v>
      </c>
      <c r="D214" s="4">
        <v>1</v>
      </c>
      <c r="E214" s="4">
        <v>211</v>
      </c>
      <c r="F214" s="4">
        <f>ROUND(Source!Y187,O214)</f>
        <v>0</v>
      </c>
      <c r="G214" s="4" t="s">
        <v>331</v>
      </c>
      <c r="H214" s="4" t="s">
        <v>332</v>
      </c>
      <c r="I214" s="4"/>
      <c r="J214" s="4"/>
      <c r="K214" s="4">
        <v>211</v>
      </c>
      <c r="L214" s="4">
        <v>26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>
        <v>0</v>
      </c>
      <c r="X214" s="4">
        <v>1</v>
      </c>
      <c r="Y214" s="4">
        <v>0</v>
      </c>
      <c r="Z214" s="4"/>
      <c r="AA214" s="4"/>
      <c r="AB214" s="4"/>
    </row>
    <row r="215" spans="1:28" x14ac:dyDescent="0.2">
      <c r="A215" s="4">
        <v>50</v>
      </c>
      <c r="B215" s="4">
        <v>0</v>
      </c>
      <c r="C215" s="4">
        <v>0</v>
      </c>
      <c r="D215" s="4">
        <v>1</v>
      </c>
      <c r="E215" s="4">
        <v>224</v>
      </c>
      <c r="F215" s="4">
        <f>ROUND(Source!AR187,O215)</f>
        <v>2468.06</v>
      </c>
      <c r="G215" s="4" t="s">
        <v>333</v>
      </c>
      <c r="H215" s="4" t="s">
        <v>334</v>
      </c>
      <c r="I215" s="4"/>
      <c r="J215" s="4"/>
      <c r="K215" s="4">
        <v>224</v>
      </c>
      <c r="L215" s="4">
        <v>27</v>
      </c>
      <c r="M215" s="4">
        <v>3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>
        <v>2468.06</v>
      </c>
      <c r="X215" s="4">
        <v>1</v>
      </c>
      <c r="Y215" s="4">
        <v>2468.06</v>
      </c>
      <c r="Z215" s="4"/>
      <c r="AA215" s="4"/>
      <c r="AB215" s="4"/>
    </row>
    <row r="216" spans="1:28" x14ac:dyDescent="0.2">
      <c r="A216" s="4">
        <v>50</v>
      </c>
      <c r="B216" s="4">
        <v>1</v>
      </c>
      <c r="C216" s="4">
        <v>0</v>
      </c>
      <c r="D216" s="4">
        <v>2</v>
      </c>
      <c r="E216" s="4">
        <v>0</v>
      </c>
      <c r="F216" s="4">
        <f>ROUND(F202,O216)</f>
        <v>2468.06</v>
      </c>
      <c r="G216" s="4" t="s">
        <v>335</v>
      </c>
      <c r="H216" s="4" t="s">
        <v>307</v>
      </c>
      <c r="I216" s="4"/>
      <c r="J216" s="4"/>
      <c r="K216" s="4">
        <v>212</v>
      </c>
      <c r="L216" s="4">
        <v>28</v>
      </c>
      <c r="M216" s="4">
        <v>0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>
        <v>2468.06</v>
      </c>
      <c r="X216" s="4">
        <v>1</v>
      </c>
      <c r="Y216" s="4">
        <v>2468.06</v>
      </c>
      <c r="Z216" s="4"/>
      <c r="AA216" s="4"/>
      <c r="AB216" s="4"/>
    </row>
    <row r="217" spans="1:28" x14ac:dyDescent="0.2">
      <c r="A217" s="4">
        <v>50</v>
      </c>
      <c r="B217" s="4">
        <v>1</v>
      </c>
      <c r="C217" s="4">
        <v>0</v>
      </c>
      <c r="D217" s="4">
        <v>2</v>
      </c>
      <c r="E217" s="4">
        <v>0</v>
      </c>
      <c r="F217" s="4">
        <f>ROUND(F199,O217)</f>
        <v>0</v>
      </c>
      <c r="G217" s="4" t="s">
        <v>336</v>
      </c>
      <c r="H217" s="4" t="s">
        <v>337</v>
      </c>
      <c r="I217" s="4"/>
      <c r="J217" s="4"/>
      <c r="K217" s="4">
        <v>212</v>
      </c>
      <c r="L217" s="4">
        <v>29</v>
      </c>
      <c r="M217" s="4">
        <v>0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>
        <v>0</v>
      </c>
      <c r="X217" s="4">
        <v>1</v>
      </c>
      <c r="Y217" s="4">
        <v>0</v>
      </c>
      <c r="Z217" s="4"/>
      <c r="AA217" s="4"/>
      <c r="AB217" s="4"/>
    </row>
    <row r="218" spans="1:28" x14ac:dyDescent="0.2">
      <c r="A218" s="4">
        <v>50</v>
      </c>
      <c r="B218" s="4">
        <v>1</v>
      </c>
      <c r="C218" s="4">
        <v>0</v>
      </c>
      <c r="D218" s="4">
        <v>2</v>
      </c>
      <c r="E218" s="4">
        <v>0</v>
      </c>
      <c r="F218" s="4">
        <f>ROUND(F190,O218)</f>
        <v>0</v>
      </c>
      <c r="G218" s="4" t="s">
        <v>338</v>
      </c>
      <c r="H218" s="4" t="s">
        <v>339</v>
      </c>
      <c r="I218" s="4"/>
      <c r="J218" s="4"/>
      <c r="K218" s="4">
        <v>212</v>
      </c>
      <c r="L218" s="4">
        <v>30</v>
      </c>
      <c r="M218" s="4">
        <v>0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>
        <v>0</v>
      </c>
      <c r="X218" s="4">
        <v>1</v>
      </c>
      <c r="Y218" s="4">
        <v>0</v>
      </c>
      <c r="Z218" s="4"/>
      <c r="AA218" s="4"/>
      <c r="AB218" s="4"/>
    </row>
    <row r="219" spans="1:28" x14ac:dyDescent="0.2">
      <c r="A219" s="4">
        <v>50</v>
      </c>
      <c r="B219" s="4">
        <v>1</v>
      </c>
      <c r="C219" s="4">
        <v>0</v>
      </c>
      <c r="D219" s="4">
        <v>2</v>
      </c>
      <c r="E219" s="4">
        <v>0</v>
      </c>
      <c r="F219" s="4">
        <f>ROUND(F213,O219)</f>
        <v>0</v>
      </c>
      <c r="G219" s="4" t="s">
        <v>340</v>
      </c>
      <c r="H219" s="4" t="s">
        <v>329</v>
      </c>
      <c r="I219" s="4"/>
      <c r="J219" s="4"/>
      <c r="K219" s="4">
        <v>212</v>
      </c>
      <c r="L219" s="4">
        <v>31</v>
      </c>
      <c r="M219" s="4">
        <v>0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>
        <v>0</v>
      </c>
      <c r="X219" s="4">
        <v>1</v>
      </c>
      <c r="Y219" s="4">
        <v>0</v>
      </c>
      <c r="Z219" s="4"/>
      <c r="AA219" s="4"/>
      <c r="AB219" s="4"/>
    </row>
    <row r="220" spans="1:28" x14ac:dyDescent="0.2">
      <c r="A220" s="4">
        <v>50</v>
      </c>
      <c r="B220" s="4">
        <v>1</v>
      </c>
      <c r="C220" s="4">
        <v>0</v>
      </c>
      <c r="D220" s="4">
        <v>2</v>
      </c>
      <c r="E220" s="4">
        <v>0</v>
      </c>
      <c r="F220" s="4">
        <f>ROUND(F214,O220)</f>
        <v>0</v>
      </c>
      <c r="G220" s="4" t="s">
        <v>341</v>
      </c>
      <c r="H220" s="4" t="s">
        <v>342</v>
      </c>
      <c r="I220" s="4"/>
      <c r="J220" s="4"/>
      <c r="K220" s="4">
        <v>212</v>
      </c>
      <c r="L220" s="4">
        <v>32</v>
      </c>
      <c r="M220" s="4">
        <v>0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>
        <v>0</v>
      </c>
      <c r="X220" s="4">
        <v>1</v>
      </c>
      <c r="Y220" s="4">
        <v>0</v>
      </c>
      <c r="Z220" s="4"/>
      <c r="AA220" s="4"/>
      <c r="AB220" s="4"/>
    </row>
    <row r="221" spans="1:28" x14ac:dyDescent="0.2">
      <c r="A221" s="4">
        <v>50</v>
      </c>
      <c r="B221" s="4">
        <v>0</v>
      </c>
      <c r="C221" s="4">
        <v>0</v>
      </c>
      <c r="D221" s="4">
        <v>2</v>
      </c>
      <c r="E221" s="4">
        <v>0</v>
      </c>
      <c r="F221" s="4">
        <v>0</v>
      </c>
      <c r="G221" s="4" t="s">
        <v>343</v>
      </c>
      <c r="H221" s="4" t="s">
        <v>328</v>
      </c>
      <c r="I221" s="4"/>
      <c r="J221" s="4"/>
      <c r="K221" s="4">
        <v>212</v>
      </c>
      <c r="L221" s="4">
        <v>33</v>
      </c>
      <c r="M221" s="4">
        <v>1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>
        <v>0</v>
      </c>
      <c r="X221" s="4">
        <v>1</v>
      </c>
      <c r="Y221" s="4">
        <v>0</v>
      </c>
      <c r="Z221" s="4"/>
      <c r="AA221" s="4"/>
      <c r="AB221" s="4"/>
    </row>
    <row r="222" spans="1:28" x14ac:dyDescent="0.2">
      <c r="A222" s="4">
        <v>50</v>
      </c>
      <c r="B222" s="4">
        <v>0</v>
      </c>
      <c r="C222" s="4">
        <v>0</v>
      </c>
      <c r="D222" s="4">
        <v>2</v>
      </c>
      <c r="E222" s="4">
        <v>0</v>
      </c>
      <c r="F222" s="4">
        <v>0</v>
      </c>
      <c r="G222" s="4" t="s">
        <v>344</v>
      </c>
      <c r="H222" s="4" t="s">
        <v>345</v>
      </c>
      <c r="I222" s="4"/>
      <c r="J222" s="4"/>
      <c r="K222" s="4">
        <v>212</v>
      </c>
      <c r="L222" s="4">
        <v>34</v>
      </c>
      <c r="M222" s="4">
        <v>1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>
        <v>0</v>
      </c>
      <c r="X222" s="4">
        <v>1</v>
      </c>
      <c r="Y222" s="4">
        <v>0</v>
      </c>
      <c r="Z222" s="4"/>
      <c r="AA222" s="4"/>
      <c r="AB222" s="4"/>
    </row>
    <row r="223" spans="1:28" x14ac:dyDescent="0.2">
      <c r="A223" s="4">
        <v>50</v>
      </c>
      <c r="B223" s="4">
        <v>1</v>
      </c>
      <c r="C223" s="4">
        <v>0</v>
      </c>
      <c r="D223" s="4">
        <v>2</v>
      </c>
      <c r="E223" s="4">
        <v>213</v>
      </c>
      <c r="F223" s="4">
        <f>ROUND(F215,O223)</f>
        <v>2468.06</v>
      </c>
      <c r="G223" s="4" t="s">
        <v>346</v>
      </c>
      <c r="H223" s="4" t="s">
        <v>347</v>
      </c>
      <c r="I223" s="4"/>
      <c r="J223" s="4"/>
      <c r="K223" s="4">
        <v>212</v>
      </c>
      <c r="L223" s="4">
        <v>35</v>
      </c>
      <c r="M223" s="4">
        <v>0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>
        <v>2468.06</v>
      </c>
      <c r="X223" s="4">
        <v>1</v>
      </c>
      <c r="Y223" s="4">
        <v>2468.06</v>
      </c>
      <c r="Z223" s="4"/>
      <c r="AA223" s="4"/>
      <c r="AB223" s="4"/>
    </row>
    <row r="225" spans="1:245" x14ac:dyDescent="0.2">
      <c r="A225" s="1">
        <v>5</v>
      </c>
      <c r="B225" s="1">
        <v>1</v>
      </c>
      <c r="C225" s="1"/>
      <c r="D225" s="1">
        <f>ROW(A233)</f>
        <v>233</v>
      </c>
      <c r="E225" s="1"/>
      <c r="F225" s="1" t="s">
        <v>174</v>
      </c>
      <c r="G225" s="1" t="s">
        <v>350</v>
      </c>
      <c r="H225" s="1" t="s">
        <v>3</v>
      </c>
      <c r="I225" s="1">
        <v>0</v>
      </c>
      <c r="J225" s="1"/>
      <c r="K225" s="1">
        <v>0</v>
      </c>
      <c r="L225" s="1"/>
      <c r="M225" s="1" t="s">
        <v>3</v>
      </c>
      <c r="N225" s="1"/>
      <c r="O225" s="1"/>
      <c r="P225" s="1"/>
      <c r="Q225" s="1"/>
      <c r="R225" s="1"/>
      <c r="S225" s="1">
        <v>0</v>
      </c>
      <c r="T225" s="1"/>
      <c r="U225" s="1" t="s">
        <v>3</v>
      </c>
      <c r="V225" s="1">
        <v>0</v>
      </c>
      <c r="W225" s="1"/>
      <c r="X225" s="1"/>
      <c r="Y225" s="1"/>
      <c r="Z225" s="1"/>
      <c r="AA225" s="1"/>
      <c r="AB225" s="1" t="s">
        <v>3</v>
      </c>
      <c r="AC225" s="1" t="s">
        <v>3</v>
      </c>
      <c r="AD225" s="1" t="s">
        <v>3</v>
      </c>
      <c r="AE225" s="1" t="s">
        <v>3</v>
      </c>
      <c r="AF225" s="1" t="s">
        <v>3</v>
      </c>
      <c r="AG225" s="1" t="s">
        <v>3</v>
      </c>
      <c r="AH225" s="1"/>
      <c r="AI225" s="1"/>
      <c r="AJ225" s="1"/>
      <c r="AK225" s="1"/>
      <c r="AL225" s="1"/>
      <c r="AM225" s="1"/>
      <c r="AN225" s="1"/>
      <c r="AO225" s="1"/>
      <c r="AP225" s="1" t="s">
        <v>3</v>
      </c>
      <c r="AQ225" s="1" t="s">
        <v>3</v>
      </c>
      <c r="AR225" s="1" t="s">
        <v>3</v>
      </c>
      <c r="AS225" s="1"/>
      <c r="AT225" s="1"/>
      <c r="AU225" s="1"/>
      <c r="AV225" s="1"/>
      <c r="AW225" s="1"/>
      <c r="AX225" s="1"/>
      <c r="AY225" s="1"/>
      <c r="AZ225" s="1" t="s">
        <v>3</v>
      </c>
      <c r="BA225" s="1"/>
      <c r="BB225" s="1" t="s">
        <v>3</v>
      </c>
      <c r="BC225" s="1" t="s">
        <v>3</v>
      </c>
      <c r="BD225" s="1" t="s">
        <v>3</v>
      </c>
      <c r="BE225" s="1" t="s">
        <v>3</v>
      </c>
      <c r="BF225" s="1" t="s">
        <v>3</v>
      </c>
      <c r="BG225" s="1" t="s">
        <v>3</v>
      </c>
      <c r="BH225" s="1" t="s">
        <v>3</v>
      </c>
      <c r="BI225" s="1" t="s">
        <v>3</v>
      </c>
      <c r="BJ225" s="1" t="s">
        <v>3</v>
      </c>
      <c r="BK225" s="1" t="s">
        <v>3</v>
      </c>
      <c r="BL225" s="1" t="s">
        <v>3</v>
      </c>
      <c r="BM225" s="1" t="s">
        <v>3</v>
      </c>
      <c r="BN225" s="1" t="s">
        <v>3</v>
      </c>
      <c r="BO225" s="1" t="s">
        <v>3</v>
      </c>
      <c r="BP225" s="1" t="s">
        <v>3</v>
      </c>
      <c r="BQ225" s="1"/>
      <c r="BR225" s="1"/>
      <c r="BS225" s="1"/>
      <c r="BT225" s="1"/>
      <c r="BU225" s="1"/>
      <c r="BV225" s="1"/>
      <c r="BW225" s="1"/>
      <c r="BX225" s="1">
        <v>0</v>
      </c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>
        <v>0</v>
      </c>
    </row>
    <row r="227" spans="1:245" x14ac:dyDescent="0.2">
      <c r="A227" s="2">
        <v>52</v>
      </c>
      <c r="B227" s="2">
        <f t="shared" ref="B227:G227" si="162">B233</f>
        <v>1</v>
      </c>
      <c r="C227" s="2">
        <f t="shared" si="162"/>
        <v>5</v>
      </c>
      <c r="D227" s="2">
        <f t="shared" si="162"/>
        <v>225</v>
      </c>
      <c r="E227" s="2">
        <f t="shared" si="162"/>
        <v>0</v>
      </c>
      <c r="F227" s="2" t="str">
        <f t="shared" si="162"/>
        <v>Новый подраздел</v>
      </c>
      <c r="G227" s="2" t="str">
        <f t="shared" si="162"/>
        <v>Демонтажные работы</v>
      </c>
      <c r="H227" s="2"/>
      <c r="I227" s="2"/>
      <c r="J227" s="2"/>
      <c r="K227" s="2"/>
      <c r="L227" s="2"/>
      <c r="M227" s="2"/>
      <c r="N227" s="2"/>
      <c r="O227" s="2">
        <f t="shared" ref="O227:AT227" si="163">O233</f>
        <v>9637.5400000000009</v>
      </c>
      <c r="P227" s="2">
        <f t="shared" si="163"/>
        <v>0</v>
      </c>
      <c r="Q227" s="2">
        <f t="shared" si="163"/>
        <v>3822.7</v>
      </c>
      <c r="R227" s="2">
        <f t="shared" si="163"/>
        <v>1022.14</v>
      </c>
      <c r="S227" s="2">
        <f t="shared" si="163"/>
        <v>5814.84</v>
      </c>
      <c r="T227" s="2">
        <f t="shared" si="163"/>
        <v>0</v>
      </c>
      <c r="U227" s="2">
        <f t="shared" si="163"/>
        <v>16.199399999999997</v>
      </c>
      <c r="V227" s="2">
        <f t="shared" si="163"/>
        <v>3.0324</v>
      </c>
      <c r="W227" s="2">
        <f t="shared" si="163"/>
        <v>0</v>
      </c>
      <c r="X227" s="2">
        <f t="shared" si="163"/>
        <v>5003.1000000000004</v>
      </c>
      <c r="Y227" s="2">
        <f t="shared" si="163"/>
        <v>3610.9</v>
      </c>
      <c r="Z227" s="2">
        <f t="shared" si="163"/>
        <v>0</v>
      </c>
      <c r="AA227" s="2">
        <f t="shared" si="163"/>
        <v>0</v>
      </c>
      <c r="AB227" s="2">
        <f t="shared" si="163"/>
        <v>9637.5400000000009</v>
      </c>
      <c r="AC227" s="2">
        <f t="shared" si="163"/>
        <v>0</v>
      </c>
      <c r="AD227" s="2">
        <f t="shared" si="163"/>
        <v>3822.7</v>
      </c>
      <c r="AE227" s="2">
        <f t="shared" si="163"/>
        <v>1022.14</v>
      </c>
      <c r="AF227" s="2">
        <f t="shared" si="163"/>
        <v>5814.84</v>
      </c>
      <c r="AG227" s="2">
        <f t="shared" si="163"/>
        <v>0</v>
      </c>
      <c r="AH227" s="2">
        <f t="shared" si="163"/>
        <v>16.199399999999997</v>
      </c>
      <c r="AI227" s="2">
        <f t="shared" si="163"/>
        <v>3.0324</v>
      </c>
      <c r="AJ227" s="2">
        <f t="shared" si="163"/>
        <v>0</v>
      </c>
      <c r="AK227" s="2">
        <f t="shared" si="163"/>
        <v>5003.1000000000004</v>
      </c>
      <c r="AL227" s="2">
        <f t="shared" si="163"/>
        <v>3610.9</v>
      </c>
      <c r="AM227" s="2">
        <f t="shared" si="163"/>
        <v>0</v>
      </c>
      <c r="AN227" s="2">
        <f t="shared" si="163"/>
        <v>0</v>
      </c>
      <c r="AO227" s="2">
        <f t="shared" si="163"/>
        <v>0</v>
      </c>
      <c r="AP227" s="2">
        <f t="shared" si="163"/>
        <v>0</v>
      </c>
      <c r="AQ227" s="2">
        <f t="shared" si="163"/>
        <v>0</v>
      </c>
      <c r="AR227" s="2">
        <f t="shared" si="163"/>
        <v>18251.54</v>
      </c>
      <c r="AS227" s="2">
        <f t="shared" si="163"/>
        <v>3617.61</v>
      </c>
      <c r="AT227" s="2">
        <f t="shared" si="163"/>
        <v>14633.93</v>
      </c>
      <c r="AU227" s="2">
        <f t="shared" ref="AU227:BZ227" si="164">AU233</f>
        <v>0</v>
      </c>
      <c r="AV227" s="2">
        <f t="shared" si="164"/>
        <v>0</v>
      </c>
      <c r="AW227" s="2">
        <f t="shared" si="164"/>
        <v>0</v>
      </c>
      <c r="AX227" s="2">
        <f t="shared" si="164"/>
        <v>0</v>
      </c>
      <c r="AY227" s="2">
        <f t="shared" si="164"/>
        <v>0</v>
      </c>
      <c r="AZ227" s="2">
        <f t="shared" si="164"/>
        <v>0</v>
      </c>
      <c r="BA227" s="2">
        <f t="shared" si="164"/>
        <v>0</v>
      </c>
      <c r="BB227" s="2">
        <f t="shared" si="164"/>
        <v>0</v>
      </c>
      <c r="BC227" s="2">
        <f t="shared" si="164"/>
        <v>0</v>
      </c>
      <c r="BD227" s="2">
        <f t="shared" si="164"/>
        <v>0</v>
      </c>
      <c r="BE227" s="2">
        <f t="shared" si="164"/>
        <v>0</v>
      </c>
      <c r="BF227" s="2">
        <f t="shared" si="164"/>
        <v>0</v>
      </c>
      <c r="BG227" s="2">
        <f t="shared" si="164"/>
        <v>0</v>
      </c>
      <c r="BH227" s="2">
        <f t="shared" si="164"/>
        <v>0</v>
      </c>
      <c r="BI227" s="2">
        <f t="shared" si="164"/>
        <v>0</v>
      </c>
      <c r="BJ227" s="2">
        <f t="shared" si="164"/>
        <v>0</v>
      </c>
      <c r="BK227" s="2">
        <f t="shared" si="164"/>
        <v>0</v>
      </c>
      <c r="BL227" s="2">
        <f t="shared" si="164"/>
        <v>0</v>
      </c>
      <c r="BM227" s="2">
        <f t="shared" si="164"/>
        <v>0</v>
      </c>
      <c r="BN227" s="2">
        <f t="shared" si="164"/>
        <v>0</v>
      </c>
      <c r="BO227" s="2">
        <f t="shared" si="164"/>
        <v>0</v>
      </c>
      <c r="BP227" s="2">
        <f t="shared" si="164"/>
        <v>0</v>
      </c>
      <c r="BQ227" s="2">
        <f t="shared" si="164"/>
        <v>0</v>
      </c>
      <c r="BR227" s="2">
        <f t="shared" si="164"/>
        <v>0</v>
      </c>
      <c r="BS227" s="2">
        <f t="shared" si="164"/>
        <v>0</v>
      </c>
      <c r="BT227" s="2">
        <f t="shared" si="164"/>
        <v>0</v>
      </c>
      <c r="BU227" s="2">
        <f t="shared" si="164"/>
        <v>0</v>
      </c>
      <c r="BV227" s="2">
        <f t="shared" si="164"/>
        <v>0</v>
      </c>
      <c r="BW227" s="2">
        <f t="shared" si="164"/>
        <v>0</v>
      </c>
      <c r="BX227" s="2">
        <f t="shared" si="164"/>
        <v>0</v>
      </c>
      <c r="BY227" s="2">
        <f t="shared" si="164"/>
        <v>0</v>
      </c>
      <c r="BZ227" s="2">
        <f t="shared" si="164"/>
        <v>0</v>
      </c>
      <c r="CA227" s="2">
        <f t="shared" ref="CA227:DF227" si="165">CA233</f>
        <v>18251.54</v>
      </c>
      <c r="CB227" s="2">
        <f t="shared" si="165"/>
        <v>3617.61</v>
      </c>
      <c r="CC227" s="2">
        <f t="shared" si="165"/>
        <v>14633.93</v>
      </c>
      <c r="CD227" s="2">
        <f t="shared" si="165"/>
        <v>0</v>
      </c>
      <c r="CE227" s="2">
        <f t="shared" si="165"/>
        <v>0</v>
      </c>
      <c r="CF227" s="2">
        <f t="shared" si="165"/>
        <v>0</v>
      </c>
      <c r="CG227" s="2">
        <f t="shared" si="165"/>
        <v>0</v>
      </c>
      <c r="CH227" s="2">
        <f t="shared" si="165"/>
        <v>0</v>
      </c>
      <c r="CI227" s="2">
        <f t="shared" si="165"/>
        <v>0</v>
      </c>
      <c r="CJ227" s="2">
        <f t="shared" si="165"/>
        <v>0</v>
      </c>
      <c r="CK227" s="2">
        <f t="shared" si="165"/>
        <v>0</v>
      </c>
      <c r="CL227" s="2">
        <f t="shared" si="165"/>
        <v>0</v>
      </c>
      <c r="CM227" s="2">
        <f t="shared" si="165"/>
        <v>0</v>
      </c>
      <c r="CN227" s="2">
        <f t="shared" si="165"/>
        <v>0</v>
      </c>
      <c r="CO227" s="2">
        <f t="shared" si="165"/>
        <v>0</v>
      </c>
      <c r="CP227" s="2">
        <f t="shared" si="165"/>
        <v>0</v>
      </c>
      <c r="CQ227" s="2">
        <f t="shared" si="165"/>
        <v>0</v>
      </c>
      <c r="CR227" s="2">
        <f t="shared" si="165"/>
        <v>0</v>
      </c>
      <c r="CS227" s="2">
        <f t="shared" si="165"/>
        <v>0</v>
      </c>
      <c r="CT227" s="2">
        <f t="shared" si="165"/>
        <v>0</v>
      </c>
      <c r="CU227" s="2">
        <f t="shared" si="165"/>
        <v>0</v>
      </c>
      <c r="CV227" s="2">
        <f t="shared" si="165"/>
        <v>0</v>
      </c>
      <c r="CW227" s="2">
        <f t="shared" si="165"/>
        <v>0</v>
      </c>
      <c r="CX227" s="2">
        <f t="shared" si="165"/>
        <v>0</v>
      </c>
      <c r="CY227" s="2">
        <f t="shared" si="165"/>
        <v>0</v>
      </c>
      <c r="CZ227" s="2">
        <f t="shared" si="165"/>
        <v>0</v>
      </c>
      <c r="DA227" s="2">
        <f t="shared" si="165"/>
        <v>0</v>
      </c>
      <c r="DB227" s="2">
        <f t="shared" si="165"/>
        <v>0</v>
      </c>
      <c r="DC227" s="2">
        <f t="shared" si="165"/>
        <v>0</v>
      </c>
      <c r="DD227" s="2">
        <f t="shared" si="165"/>
        <v>0</v>
      </c>
      <c r="DE227" s="2">
        <f t="shared" si="165"/>
        <v>0</v>
      </c>
      <c r="DF227" s="2">
        <f t="shared" si="165"/>
        <v>0</v>
      </c>
      <c r="DG227" s="3">
        <f t="shared" ref="DG227:EL227" si="166">DG233</f>
        <v>0</v>
      </c>
      <c r="DH227" s="3">
        <f t="shared" si="166"/>
        <v>0</v>
      </c>
      <c r="DI227" s="3">
        <f t="shared" si="166"/>
        <v>0</v>
      </c>
      <c r="DJ227" s="3">
        <f t="shared" si="166"/>
        <v>0</v>
      </c>
      <c r="DK227" s="3">
        <f t="shared" si="166"/>
        <v>0</v>
      </c>
      <c r="DL227" s="3">
        <f t="shared" si="166"/>
        <v>0</v>
      </c>
      <c r="DM227" s="3">
        <f t="shared" si="166"/>
        <v>0</v>
      </c>
      <c r="DN227" s="3">
        <f t="shared" si="166"/>
        <v>0</v>
      </c>
      <c r="DO227" s="3">
        <f t="shared" si="166"/>
        <v>0</v>
      </c>
      <c r="DP227" s="3">
        <f t="shared" si="166"/>
        <v>0</v>
      </c>
      <c r="DQ227" s="3">
        <f t="shared" si="166"/>
        <v>0</v>
      </c>
      <c r="DR227" s="3">
        <f t="shared" si="166"/>
        <v>0</v>
      </c>
      <c r="DS227" s="3">
        <f t="shared" si="166"/>
        <v>0</v>
      </c>
      <c r="DT227" s="3">
        <f t="shared" si="166"/>
        <v>0</v>
      </c>
      <c r="DU227" s="3">
        <f t="shared" si="166"/>
        <v>0</v>
      </c>
      <c r="DV227" s="3">
        <f t="shared" si="166"/>
        <v>0</v>
      </c>
      <c r="DW227" s="3">
        <f t="shared" si="166"/>
        <v>0</v>
      </c>
      <c r="DX227" s="3">
        <f t="shared" si="166"/>
        <v>0</v>
      </c>
      <c r="DY227" s="3">
        <f t="shared" si="166"/>
        <v>0</v>
      </c>
      <c r="DZ227" s="3">
        <f t="shared" si="166"/>
        <v>0</v>
      </c>
      <c r="EA227" s="3">
        <f t="shared" si="166"/>
        <v>0</v>
      </c>
      <c r="EB227" s="3">
        <f t="shared" si="166"/>
        <v>0</v>
      </c>
      <c r="EC227" s="3">
        <f t="shared" si="166"/>
        <v>0</v>
      </c>
      <c r="ED227" s="3">
        <f t="shared" si="166"/>
        <v>0</v>
      </c>
      <c r="EE227" s="3">
        <f t="shared" si="166"/>
        <v>0</v>
      </c>
      <c r="EF227" s="3">
        <f t="shared" si="166"/>
        <v>0</v>
      </c>
      <c r="EG227" s="3">
        <f t="shared" si="166"/>
        <v>0</v>
      </c>
      <c r="EH227" s="3">
        <f t="shared" si="166"/>
        <v>0</v>
      </c>
      <c r="EI227" s="3">
        <f t="shared" si="166"/>
        <v>0</v>
      </c>
      <c r="EJ227" s="3">
        <f t="shared" si="166"/>
        <v>0</v>
      </c>
      <c r="EK227" s="3">
        <f t="shared" si="166"/>
        <v>0</v>
      </c>
      <c r="EL227" s="3">
        <f t="shared" si="166"/>
        <v>0</v>
      </c>
      <c r="EM227" s="3">
        <f t="shared" ref="EM227:FR227" si="167">EM233</f>
        <v>0</v>
      </c>
      <c r="EN227" s="3">
        <f t="shared" si="167"/>
        <v>0</v>
      </c>
      <c r="EO227" s="3">
        <f t="shared" si="167"/>
        <v>0</v>
      </c>
      <c r="EP227" s="3">
        <f t="shared" si="167"/>
        <v>0</v>
      </c>
      <c r="EQ227" s="3">
        <f t="shared" si="167"/>
        <v>0</v>
      </c>
      <c r="ER227" s="3">
        <f t="shared" si="167"/>
        <v>0</v>
      </c>
      <c r="ES227" s="3">
        <f t="shared" si="167"/>
        <v>0</v>
      </c>
      <c r="ET227" s="3">
        <f t="shared" si="167"/>
        <v>0</v>
      </c>
      <c r="EU227" s="3">
        <f t="shared" si="167"/>
        <v>0</v>
      </c>
      <c r="EV227" s="3">
        <f t="shared" si="167"/>
        <v>0</v>
      </c>
      <c r="EW227" s="3">
        <f t="shared" si="167"/>
        <v>0</v>
      </c>
      <c r="EX227" s="3">
        <f t="shared" si="167"/>
        <v>0</v>
      </c>
      <c r="EY227" s="3">
        <f t="shared" si="167"/>
        <v>0</v>
      </c>
      <c r="EZ227" s="3">
        <f t="shared" si="167"/>
        <v>0</v>
      </c>
      <c r="FA227" s="3">
        <f t="shared" si="167"/>
        <v>0</v>
      </c>
      <c r="FB227" s="3">
        <f t="shared" si="167"/>
        <v>0</v>
      </c>
      <c r="FC227" s="3">
        <f t="shared" si="167"/>
        <v>0</v>
      </c>
      <c r="FD227" s="3">
        <f t="shared" si="167"/>
        <v>0</v>
      </c>
      <c r="FE227" s="3">
        <f t="shared" si="167"/>
        <v>0</v>
      </c>
      <c r="FF227" s="3">
        <f t="shared" si="167"/>
        <v>0</v>
      </c>
      <c r="FG227" s="3">
        <f t="shared" si="167"/>
        <v>0</v>
      </c>
      <c r="FH227" s="3">
        <f t="shared" si="167"/>
        <v>0</v>
      </c>
      <c r="FI227" s="3">
        <f t="shared" si="167"/>
        <v>0</v>
      </c>
      <c r="FJ227" s="3">
        <f t="shared" si="167"/>
        <v>0</v>
      </c>
      <c r="FK227" s="3">
        <f t="shared" si="167"/>
        <v>0</v>
      </c>
      <c r="FL227" s="3">
        <f t="shared" si="167"/>
        <v>0</v>
      </c>
      <c r="FM227" s="3">
        <f t="shared" si="167"/>
        <v>0</v>
      </c>
      <c r="FN227" s="3">
        <f t="shared" si="167"/>
        <v>0</v>
      </c>
      <c r="FO227" s="3">
        <f t="shared" si="167"/>
        <v>0</v>
      </c>
      <c r="FP227" s="3">
        <f t="shared" si="167"/>
        <v>0</v>
      </c>
      <c r="FQ227" s="3">
        <f t="shared" si="167"/>
        <v>0</v>
      </c>
      <c r="FR227" s="3">
        <f t="shared" si="167"/>
        <v>0</v>
      </c>
      <c r="FS227" s="3">
        <f t="shared" ref="FS227:GX227" si="168">FS233</f>
        <v>0</v>
      </c>
      <c r="FT227" s="3">
        <f t="shared" si="168"/>
        <v>0</v>
      </c>
      <c r="FU227" s="3">
        <f t="shared" si="168"/>
        <v>0</v>
      </c>
      <c r="FV227" s="3">
        <f t="shared" si="168"/>
        <v>0</v>
      </c>
      <c r="FW227" s="3">
        <f t="shared" si="168"/>
        <v>0</v>
      </c>
      <c r="FX227" s="3">
        <f t="shared" si="168"/>
        <v>0</v>
      </c>
      <c r="FY227" s="3">
        <f t="shared" si="168"/>
        <v>0</v>
      </c>
      <c r="FZ227" s="3">
        <f t="shared" si="168"/>
        <v>0</v>
      </c>
      <c r="GA227" s="3">
        <f t="shared" si="168"/>
        <v>0</v>
      </c>
      <c r="GB227" s="3">
        <f t="shared" si="168"/>
        <v>0</v>
      </c>
      <c r="GC227" s="3">
        <f t="shared" si="168"/>
        <v>0</v>
      </c>
      <c r="GD227" s="3">
        <f t="shared" si="168"/>
        <v>0</v>
      </c>
      <c r="GE227" s="3">
        <f t="shared" si="168"/>
        <v>0</v>
      </c>
      <c r="GF227" s="3">
        <f t="shared" si="168"/>
        <v>0</v>
      </c>
      <c r="GG227" s="3">
        <f t="shared" si="168"/>
        <v>0</v>
      </c>
      <c r="GH227" s="3">
        <f t="shared" si="168"/>
        <v>0</v>
      </c>
      <c r="GI227" s="3">
        <f t="shared" si="168"/>
        <v>0</v>
      </c>
      <c r="GJ227" s="3">
        <f t="shared" si="168"/>
        <v>0</v>
      </c>
      <c r="GK227" s="3">
        <f t="shared" si="168"/>
        <v>0</v>
      </c>
      <c r="GL227" s="3">
        <f t="shared" si="168"/>
        <v>0</v>
      </c>
      <c r="GM227" s="3">
        <f t="shared" si="168"/>
        <v>0</v>
      </c>
      <c r="GN227" s="3">
        <f t="shared" si="168"/>
        <v>0</v>
      </c>
      <c r="GO227" s="3">
        <f t="shared" si="168"/>
        <v>0</v>
      </c>
      <c r="GP227" s="3">
        <f t="shared" si="168"/>
        <v>0</v>
      </c>
      <c r="GQ227" s="3">
        <f t="shared" si="168"/>
        <v>0</v>
      </c>
      <c r="GR227" s="3">
        <f t="shared" si="168"/>
        <v>0</v>
      </c>
      <c r="GS227" s="3">
        <f t="shared" si="168"/>
        <v>0</v>
      </c>
      <c r="GT227" s="3">
        <f t="shared" si="168"/>
        <v>0</v>
      </c>
      <c r="GU227" s="3">
        <f t="shared" si="168"/>
        <v>0</v>
      </c>
      <c r="GV227" s="3">
        <f t="shared" si="168"/>
        <v>0</v>
      </c>
      <c r="GW227" s="3">
        <f t="shared" si="168"/>
        <v>0</v>
      </c>
      <c r="GX227" s="3">
        <f t="shared" si="168"/>
        <v>0</v>
      </c>
    </row>
    <row r="229" spans="1:245" x14ac:dyDescent="0.2">
      <c r="A229">
        <v>17</v>
      </c>
      <c r="B229">
        <v>1</v>
      </c>
      <c r="E229" t="s">
        <v>351</v>
      </c>
      <c r="F229" t="s">
        <v>185</v>
      </c>
      <c r="G229" t="s">
        <v>186</v>
      </c>
      <c r="H229" t="s">
        <v>187</v>
      </c>
      <c r="I229">
        <v>3</v>
      </c>
      <c r="J229">
        <v>0</v>
      </c>
      <c r="K229">
        <v>3</v>
      </c>
      <c r="O229">
        <f>ROUND(CP229,2)</f>
        <v>3617.61</v>
      </c>
      <c r="P229">
        <f>ROUND(CQ229*I229,2)</f>
        <v>0</v>
      </c>
      <c r="Q229">
        <f>ROUND(CR229*I229,2)</f>
        <v>3617.61</v>
      </c>
      <c r="R229">
        <f>ROUND(CS229*I229,2)</f>
        <v>1007.37</v>
      </c>
      <c r="S229">
        <f>ROUND(CT229*I229,2)</f>
        <v>0</v>
      </c>
      <c r="T229">
        <f>ROUND(CU229*I229,2)</f>
        <v>0</v>
      </c>
      <c r="U229">
        <f>CV229*I229</f>
        <v>0</v>
      </c>
      <c r="V229">
        <f>CW229*I229</f>
        <v>3</v>
      </c>
      <c r="W229">
        <f>ROUND(CX229*I229,2)</f>
        <v>0</v>
      </c>
      <c r="X229">
        <f t="shared" ref="X229:Y231" si="169">ROUND(CY229,2)</f>
        <v>0</v>
      </c>
      <c r="Y229">
        <f t="shared" si="169"/>
        <v>0</v>
      </c>
      <c r="AA229">
        <v>78076343</v>
      </c>
      <c r="AB229">
        <f>ROUND((AC229+AD229+AF229),2)</f>
        <v>119.63</v>
      </c>
      <c r="AC229">
        <f>ROUND((ES229),2)</f>
        <v>0</v>
      </c>
      <c r="AD229">
        <f>ROUND((((ET229)-(EU229))+AE229),2)</f>
        <v>119.63</v>
      </c>
      <c r="AE229">
        <f>ROUND((EU229),2)</f>
        <v>9</v>
      </c>
      <c r="AF229">
        <f>ROUND((EV229),2)</f>
        <v>0</v>
      </c>
      <c r="AG229">
        <f>ROUND((AP229),2)</f>
        <v>0</v>
      </c>
      <c r="AH229">
        <f>(EW229)</f>
        <v>0</v>
      </c>
      <c r="AI229">
        <f>(EX229)</f>
        <v>1</v>
      </c>
      <c r="AJ229">
        <f>(AS229)</f>
        <v>0</v>
      </c>
      <c r="AK229">
        <v>119.63</v>
      </c>
      <c r="AL229">
        <v>0</v>
      </c>
      <c r="AM229">
        <v>119.63</v>
      </c>
      <c r="AN229">
        <v>9</v>
      </c>
      <c r="AO229">
        <v>0</v>
      </c>
      <c r="AP229">
        <v>0</v>
      </c>
      <c r="AQ229">
        <v>0</v>
      </c>
      <c r="AR229">
        <v>1</v>
      </c>
      <c r="AS229">
        <v>0</v>
      </c>
      <c r="AT229">
        <v>0</v>
      </c>
      <c r="AU229">
        <v>0</v>
      </c>
      <c r="AV229">
        <v>1</v>
      </c>
      <c r="AW229">
        <v>1</v>
      </c>
      <c r="AZ229">
        <v>1</v>
      </c>
      <c r="BA229">
        <v>1</v>
      </c>
      <c r="BB229">
        <v>10.08</v>
      </c>
      <c r="BC229">
        <v>1</v>
      </c>
      <c r="BD229" t="s">
        <v>3</v>
      </c>
      <c r="BE229" t="s">
        <v>3</v>
      </c>
      <c r="BF229" t="s">
        <v>3</v>
      </c>
      <c r="BG229" t="s">
        <v>3</v>
      </c>
      <c r="BH229">
        <v>2</v>
      </c>
      <c r="BI229">
        <v>1</v>
      </c>
      <c r="BJ229" t="s">
        <v>188</v>
      </c>
      <c r="BM229">
        <v>400001</v>
      </c>
      <c r="BN229">
        <v>0</v>
      </c>
      <c r="BO229" t="s">
        <v>185</v>
      </c>
      <c r="BP229">
        <v>1</v>
      </c>
      <c r="BQ229">
        <v>7</v>
      </c>
      <c r="BR229">
        <v>0</v>
      </c>
      <c r="BS229">
        <v>37.31</v>
      </c>
      <c r="BT229">
        <v>1</v>
      </c>
      <c r="BU229">
        <v>1</v>
      </c>
      <c r="BV229">
        <v>1</v>
      </c>
      <c r="BW229">
        <v>1</v>
      </c>
      <c r="BX229">
        <v>1</v>
      </c>
      <c r="BY229" t="s">
        <v>3</v>
      </c>
      <c r="BZ229">
        <v>0</v>
      </c>
      <c r="CA229">
        <v>0</v>
      </c>
      <c r="CB229" t="s">
        <v>3</v>
      </c>
      <c r="CE229">
        <v>0</v>
      </c>
      <c r="CF229">
        <v>0</v>
      </c>
      <c r="CG229">
        <v>0</v>
      </c>
      <c r="CM229">
        <v>0</v>
      </c>
      <c r="CN229" t="s">
        <v>3</v>
      </c>
      <c r="CO229">
        <v>0</v>
      </c>
      <c r="CP229">
        <f>(P229+Q229+S229)</f>
        <v>3617.61</v>
      </c>
      <c r="CQ229">
        <f>AC229*BC229</f>
        <v>0</v>
      </c>
      <c r="CR229">
        <f>AD229*BB229</f>
        <v>1205.8704</v>
      </c>
      <c r="CS229">
        <f>AE229*BS229</f>
        <v>335.79</v>
      </c>
      <c r="CT229">
        <f>AF229*BA229</f>
        <v>0</v>
      </c>
      <c r="CU229">
        <f t="shared" ref="CU229:CX231" si="170">AG229</f>
        <v>0</v>
      </c>
      <c r="CV229">
        <f t="shared" si="170"/>
        <v>0</v>
      </c>
      <c r="CW229">
        <f t="shared" si="170"/>
        <v>1</v>
      </c>
      <c r="CX229">
        <f t="shared" si="170"/>
        <v>0</v>
      </c>
      <c r="CY229">
        <f>(((S229+R229)*AT229)/100)</f>
        <v>0</v>
      </c>
      <c r="CZ229">
        <f>(((S229+R229)*AU229)/100)</f>
        <v>0</v>
      </c>
      <c r="DC229" t="s">
        <v>3</v>
      </c>
      <c r="DD229" t="s">
        <v>3</v>
      </c>
      <c r="DE229" t="s">
        <v>3</v>
      </c>
      <c r="DF229" t="s">
        <v>3</v>
      </c>
      <c r="DG229" t="s">
        <v>3</v>
      </c>
      <c r="DH229" t="s">
        <v>3</v>
      </c>
      <c r="DI229" t="s">
        <v>3</v>
      </c>
      <c r="DJ229" t="s">
        <v>3</v>
      </c>
      <c r="DK229" t="s">
        <v>3</v>
      </c>
      <c r="DL229" t="s">
        <v>3</v>
      </c>
      <c r="DM229" t="s">
        <v>3</v>
      </c>
      <c r="DN229">
        <v>0</v>
      </c>
      <c r="DO229">
        <v>0</v>
      </c>
      <c r="DP229">
        <v>1</v>
      </c>
      <c r="DQ229">
        <v>1</v>
      </c>
      <c r="DU229">
        <v>1011</v>
      </c>
      <c r="DV229" t="s">
        <v>187</v>
      </c>
      <c r="DW229" t="s">
        <v>187</v>
      </c>
      <c r="DX229">
        <v>1</v>
      </c>
      <c r="DZ229" t="s">
        <v>3</v>
      </c>
      <c r="EA229" t="s">
        <v>3</v>
      </c>
      <c r="EB229" t="s">
        <v>3</v>
      </c>
      <c r="EC229" t="s">
        <v>3</v>
      </c>
      <c r="EE229">
        <v>68514388</v>
      </c>
      <c r="EF229">
        <v>7</v>
      </c>
      <c r="EG229" t="s">
        <v>189</v>
      </c>
      <c r="EH229">
        <v>0</v>
      </c>
      <c r="EI229" t="s">
        <v>3</v>
      </c>
      <c r="EJ229">
        <v>1</v>
      </c>
      <c r="EK229">
        <v>400001</v>
      </c>
      <c r="EL229" t="s">
        <v>190</v>
      </c>
      <c r="EM229" t="s">
        <v>191</v>
      </c>
      <c r="EO229" t="s">
        <v>3</v>
      </c>
      <c r="EQ229">
        <v>0</v>
      </c>
      <c r="ER229">
        <v>119.63</v>
      </c>
      <c r="ES229">
        <v>0</v>
      </c>
      <c r="ET229">
        <v>119.63</v>
      </c>
      <c r="EU229">
        <v>9</v>
      </c>
      <c r="EV229">
        <v>0</v>
      </c>
      <c r="EW229">
        <v>0</v>
      </c>
      <c r="EX229">
        <v>1</v>
      </c>
      <c r="EY229">
        <v>0</v>
      </c>
      <c r="FQ229">
        <v>0</v>
      </c>
      <c r="FR229">
        <f>ROUND(IF(BI229=3,GM229,0),2)</f>
        <v>0</v>
      </c>
      <c r="FS229">
        <v>0</v>
      </c>
      <c r="FX229">
        <v>0</v>
      </c>
      <c r="FY229">
        <v>0</v>
      </c>
      <c r="GA229" t="s">
        <v>3</v>
      </c>
      <c r="GD229">
        <v>1</v>
      </c>
      <c r="GF229">
        <v>-897244384</v>
      </c>
      <c r="GG229">
        <v>2</v>
      </c>
      <c r="GH229">
        <v>1</v>
      </c>
      <c r="GI229">
        <v>2</v>
      </c>
      <c r="GJ229">
        <v>0</v>
      </c>
      <c r="GK229">
        <v>0</v>
      </c>
      <c r="GL229">
        <f>ROUND(IF(AND(BH229=3,BI229=3,FS229&lt;&gt;0),P229,0),2)</f>
        <v>0</v>
      </c>
      <c r="GM229">
        <f>ROUND(O229+X229+Y229,2)+GX229</f>
        <v>3617.61</v>
      </c>
      <c r="GN229">
        <f>IF(OR(BI229=0,BI229=1),GM229-GX229,0)</f>
        <v>3617.61</v>
      </c>
      <c r="GO229">
        <f>IF(BI229=2,GM229-GX229,0)</f>
        <v>0</v>
      </c>
      <c r="GP229">
        <f>IF(BI229=4,GM229-GX229,0)</f>
        <v>0</v>
      </c>
      <c r="GR229">
        <v>0</v>
      </c>
      <c r="GS229">
        <v>3</v>
      </c>
      <c r="GT229">
        <v>0</v>
      </c>
      <c r="GU229" t="s">
        <v>3</v>
      </c>
      <c r="GV229">
        <f>ROUND((GT229),2)</f>
        <v>0</v>
      </c>
      <c r="GW229">
        <v>1</v>
      </c>
      <c r="GX229">
        <f>ROUND(HC229*I229,2)</f>
        <v>0</v>
      </c>
      <c r="HA229">
        <v>0</v>
      </c>
      <c r="HB229">
        <v>0</v>
      </c>
      <c r="HC229">
        <f>GV229*GW229</f>
        <v>0</v>
      </c>
      <c r="HE229" t="s">
        <v>3</v>
      </c>
      <c r="HF229" t="s">
        <v>3</v>
      </c>
      <c r="HM229" t="s">
        <v>3</v>
      </c>
      <c r="HN229" t="s">
        <v>3</v>
      </c>
      <c r="HO229" t="s">
        <v>3</v>
      </c>
      <c r="HP229" t="s">
        <v>3</v>
      </c>
      <c r="HQ229" t="s">
        <v>3</v>
      </c>
      <c r="IK229">
        <v>0</v>
      </c>
    </row>
    <row r="230" spans="1:245" x14ac:dyDescent="0.2">
      <c r="A230">
        <v>17</v>
      </c>
      <c r="B230">
        <v>1</v>
      </c>
      <c r="C230">
        <f>ROW(SmtRes!A232)</f>
        <v>232</v>
      </c>
      <c r="D230">
        <f>ROW(EtalonRes!A234)</f>
        <v>234</v>
      </c>
      <c r="E230" t="s">
        <v>352</v>
      </c>
      <c r="F230" t="s">
        <v>177</v>
      </c>
      <c r="G230" t="s">
        <v>178</v>
      </c>
      <c r="H230" t="s">
        <v>34</v>
      </c>
      <c r="I230">
        <v>4</v>
      </c>
      <c r="J230">
        <v>0</v>
      </c>
      <c r="K230">
        <v>4</v>
      </c>
      <c r="O230">
        <f>ROUND(CP230,2)</f>
        <v>3614.19</v>
      </c>
      <c r="P230">
        <f>ROUND(CQ230*I230,2)</f>
        <v>0</v>
      </c>
      <c r="Q230">
        <f>ROUND(CR230*I230,2)</f>
        <v>47.35</v>
      </c>
      <c r="R230">
        <f>ROUND(CS230*I230,2)</f>
        <v>0</v>
      </c>
      <c r="S230">
        <f>ROUND(CT230*I230,2)</f>
        <v>3566.84</v>
      </c>
      <c r="T230">
        <f>ROUND(CU230*I230,2)</f>
        <v>0</v>
      </c>
      <c r="U230">
        <f>CV230*I230</f>
        <v>9.3449999999999989</v>
      </c>
      <c r="V230">
        <f>CW230*I230</f>
        <v>0</v>
      </c>
      <c r="W230">
        <f>ROUND(CX230*I230,2)</f>
        <v>0</v>
      </c>
      <c r="X230">
        <f t="shared" si="169"/>
        <v>2853.47</v>
      </c>
      <c r="Y230">
        <f t="shared" si="169"/>
        <v>2140.1</v>
      </c>
      <c r="AA230">
        <v>78076343</v>
      </c>
      <c r="AB230">
        <f>ROUND((AC230+AD230+AF230),2)</f>
        <v>26.44</v>
      </c>
      <c r="AC230">
        <f>ROUND((((ES230*0)*0)),2)</f>
        <v>0</v>
      </c>
      <c r="AD230">
        <f>ROUND(((((ET230*0.7))-((EU230*0.7)))+AE230),2)</f>
        <v>2.54</v>
      </c>
      <c r="AE230">
        <f>ROUND(((EU230*0.7)),2)</f>
        <v>0</v>
      </c>
      <c r="AF230">
        <f>ROUND((((EV230*1.25)*0.7)),2)</f>
        <v>23.9</v>
      </c>
      <c r="AG230">
        <f>ROUND((AP230),2)</f>
        <v>0</v>
      </c>
      <c r="AH230">
        <f>(((EW230*1.25)*0.7))</f>
        <v>2.3362499999999997</v>
      </c>
      <c r="AI230">
        <f>((EX230*0.7))</f>
        <v>0</v>
      </c>
      <c r="AJ230">
        <f>(AS230)</f>
        <v>0</v>
      </c>
      <c r="AK230">
        <v>31.85</v>
      </c>
      <c r="AL230">
        <v>0.91</v>
      </c>
      <c r="AM230">
        <v>3.63</v>
      </c>
      <c r="AN230">
        <v>0</v>
      </c>
      <c r="AO230">
        <v>27.31</v>
      </c>
      <c r="AP230">
        <v>0</v>
      </c>
      <c r="AQ230">
        <v>2.67</v>
      </c>
      <c r="AR230">
        <v>0</v>
      </c>
      <c r="AS230">
        <v>0</v>
      </c>
      <c r="AT230">
        <v>80</v>
      </c>
      <c r="AU230">
        <v>60</v>
      </c>
      <c r="AV230">
        <v>1</v>
      </c>
      <c r="AW230">
        <v>1</v>
      </c>
      <c r="AZ230">
        <v>1</v>
      </c>
      <c r="BA230">
        <v>37.31</v>
      </c>
      <c r="BB230">
        <v>4.66</v>
      </c>
      <c r="BC230">
        <v>24.03</v>
      </c>
      <c r="BD230" t="s">
        <v>3</v>
      </c>
      <c r="BE230" t="s">
        <v>3</v>
      </c>
      <c r="BF230" t="s">
        <v>3</v>
      </c>
      <c r="BG230" t="s">
        <v>3</v>
      </c>
      <c r="BH230">
        <v>0</v>
      </c>
      <c r="BI230">
        <v>2</v>
      </c>
      <c r="BJ230" t="s">
        <v>179</v>
      </c>
      <c r="BM230">
        <v>110012</v>
      </c>
      <c r="BN230">
        <v>0</v>
      </c>
      <c r="BO230" t="s">
        <v>177</v>
      </c>
      <c r="BP230">
        <v>1</v>
      </c>
      <c r="BQ230">
        <v>3</v>
      </c>
      <c r="BR230">
        <v>0</v>
      </c>
      <c r="BS230">
        <v>37.31</v>
      </c>
      <c r="BT230">
        <v>1</v>
      </c>
      <c r="BU230">
        <v>1</v>
      </c>
      <c r="BV230">
        <v>1</v>
      </c>
      <c r="BW230">
        <v>1</v>
      </c>
      <c r="BX230">
        <v>1</v>
      </c>
      <c r="BY230" t="s">
        <v>3</v>
      </c>
      <c r="BZ230">
        <v>80</v>
      </c>
      <c r="CA230">
        <v>60</v>
      </c>
      <c r="CB230" t="s">
        <v>3</v>
      </c>
      <c r="CE230">
        <v>0</v>
      </c>
      <c r="CF230">
        <v>0</v>
      </c>
      <c r="CG230">
        <v>0</v>
      </c>
      <c r="CM230">
        <v>0</v>
      </c>
      <c r="CN230" t="s">
        <v>630</v>
      </c>
      <c r="CO230">
        <v>0</v>
      </c>
      <c r="CP230">
        <f>(P230+Q230+S230)</f>
        <v>3614.19</v>
      </c>
      <c r="CQ230">
        <f>AC230*BC230</f>
        <v>0</v>
      </c>
      <c r="CR230">
        <f>AD230*BB230</f>
        <v>11.836400000000001</v>
      </c>
      <c r="CS230">
        <f>AE230*BS230</f>
        <v>0</v>
      </c>
      <c r="CT230">
        <f>AF230*BA230</f>
        <v>891.70899999999995</v>
      </c>
      <c r="CU230">
        <f t="shared" si="170"/>
        <v>0</v>
      </c>
      <c r="CV230">
        <f t="shared" si="170"/>
        <v>2.3362499999999997</v>
      </c>
      <c r="CW230">
        <f t="shared" si="170"/>
        <v>0</v>
      </c>
      <c r="CX230">
        <f t="shared" si="170"/>
        <v>0</v>
      </c>
      <c r="CY230">
        <f>(((S230+R230)*AT230)/100)</f>
        <v>2853.4720000000002</v>
      </c>
      <c r="CZ230">
        <f>(((S230+R230)*AU230)/100)</f>
        <v>2140.1040000000003</v>
      </c>
      <c r="DC230" t="s">
        <v>3</v>
      </c>
      <c r="DD230" t="s">
        <v>353</v>
      </c>
      <c r="DE230" t="s">
        <v>354</v>
      </c>
      <c r="DF230" t="s">
        <v>354</v>
      </c>
      <c r="DG230" t="s">
        <v>355</v>
      </c>
      <c r="DH230" t="s">
        <v>3</v>
      </c>
      <c r="DI230" t="s">
        <v>355</v>
      </c>
      <c r="DJ230" t="s">
        <v>354</v>
      </c>
      <c r="DK230" t="s">
        <v>3</v>
      </c>
      <c r="DL230" t="s">
        <v>3</v>
      </c>
      <c r="DM230" t="s">
        <v>3</v>
      </c>
      <c r="DN230">
        <v>0</v>
      </c>
      <c r="DO230">
        <v>0</v>
      </c>
      <c r="DP230">
        <v>1</v>
      </c>
      <c r="DQ230">
        <v>1</v>
      </c>
      <c r="DU230">
        <v>1013</v>
      </c>
      <c r="DV230" t="s">
        <v>34</v>
      </c>
      <c r="DW230" t="s">
        <v>34</v>
      </c>
      <c r="DX230">
        <v>1</v>
      </c>
      <c r="DZ230" t="s">
        <v>3</v>
      </c>
      <c r="EA230" t="s">
        <v>3</v>
      </c>
      <c r="EB230" t="s">
        <v>3</v>
      </c>
      <c r="EC230" t="s">
        <v>3</v>
      </c>
      <c r="EE230">
        <v>68514667</v>
      </c>
      <c r="EF230">
        <v>3</v>
      </c>
      <c r="EG230" t="s">
        <v>37</v>
      </c>
      <c r="EH230">
        <v>0</v>
      </c>
      <c r="EI230" t="s">
        <v>3</v>
      </c>
      <c r="EJ230">
        <v>2</v>
      </c>
      <c r="EK230">
        <v>110012</v>
      </c>
      <c r="EL230" t="s">
        <v>182</v>
      </c>
      <c r="EM230" t="s">
        <v>39</v>
      </c>
      <c r="EO230" t="s">
        <v>356</v>
      </c>
      <c r="EQ230">
        <v>768</v>
      </c>
      <c r="ER230">
        <v>31.85</v>
      </c>
      <c r="ES230">
        <v>0.91</v>
      </c>
      <c r="ET230">
        <v>3.63</v>
      </c>
      <c r="EU230">
        <v>0</v>
      </c>
      <c r="EV230">
        <v>27.31</v>
      </c>
      <c r="EW230">
        <v>2.67</v>
      </c>
      <c r="EX230">
        <v>0</v>
      </c>
      <c r="EY230">
        <v>0</v>
      </c>
      <c r="FQ230">
        <v>0</v>
      </c>
      <c r="FR230">
        <f>ROUND(IF(BI230=3,GM230,0),2)</f>
        <v>0</v>
      </c>
      <c r="FS230">
        <v>0</v>
      </c>
      <c r="FX230">
        <v>80</v>
      </c>
      <c r="FY230">
        <v>60</v>
      </c>
      <c r="GA230" t="s">
        <v>3</v>
      </c>
      <c r="GD230">
        <v>1</v>
      </c>
      <c r="GF230">
        <v>-568035852</v>
      </c>
      <c r="GG230">
        <v>2</v>
      </c>
      <c r="GH230">
        <v>1</v>
      </c>
      <c r="GI230">
        <v>2</v>
      </c>
      <c r="GJ230">
        <v>0</v>
      </c>
      <c r="GK230">
        <v>0</v>
      </c>
      <c r="GL230">
        <f>ROUND(IF(AND(BH230=3,BI230=3,FS230&lt;&gt;0),P230,0),2)</f>
        <v>0</v>
      </c>
      <c r="GM230">
        <f>ROUND(O230+X230+Y230,2)+GX230</f>
        <v>8607.76</v>
      </c>
      <c r="GN230">
        <f>IF(OR(BI230=0,BI230=1),GM230-GX230,0)</f>
        <v>0</v>
      </c>
      <c r="GO230">
        <f>IF(BI230=2,GM230-GX230,0)</f>
        <v>8607.76</v>
      </c>
      <c r="GP230">
        <f>IF(BI230=4,GM230-GX230,0)</f>
        <v>0</v>
      </c>
      <c r="GR230">
        <v>0</v>
      </c>
      <c r="GS230">
        <v>3</v>
      </c>
      <c r="GT230">
        <v>0</v>
      </c>
      <c r="GU230" t="s">
        <v>3</v>
      </c>
      <c r="GV230">
        <f>ROUND((GT230),2)</f>
        <v>0</v>
      </c>
      <c r="GW230">
        <v>1</v>
      </c>
      <c r="GX230">
        <f>ROUND(HC230*I230,2)</f>
        <v>0</v>
      </c>
      <c r="HA230">
        <v>0</v>
      </c>
      <c r="HB230">
        <v>0</v>
      </c>
      <c r="HC230">
        <f>GV230*GW230</f>
        <v>0</v>
      </c>
      <c r="HE230" t="s">
        <v>3</v>
      </c>
      <c r="HF230" t="s">
        <v>3</v>
      </c>
      <c r="HM230" t="s">
        <v>3</v>
      </c>
      <c r="HN230" t="s">
        <v>3</v>
      </c>
      <c r="HO230" t="s">
        <v>3</v>
      </c>
      <c r="HP230" t="s">
        <v>3</v>
      </c>
      <c r="HQ230" t="s">
        <v>3</v>
      </c>
      <c r="IK230">
        <v>0</v>
      </c>
    </row>
    <row r="231" spans="1:245" x14ac:dyDescent="0.2">
      <c r="A231">
        <v>17</v>
      </c>
      <c r="B231">
        <v>1</v>
      </c>
      <c r="C231">
        <f>ROW(SmtRes!A241)</f>
        <v>241</v>
      </c>
      <c r="D231">
        <f>ROW(EtalonRes!A243)</f>
        <v>243</v>
      </c>
      <c r="E231" t="s">
        <v>357</v>
      </c>
      <c r="F231" t="s">
        <v>90</v>
      </c>
      <c r="G231" t="s">
        <v>91</v>
      </c>
      <c r="H231" t="s">
        <v>76</v>
      </c>
      <c r="I231">
        <f>ROUND(120/100,9)</f>
        <v>1.2</v>
      </c>
      <c r="J231">
        <v>0</v>
      </c>
      <c r="K231">
        <f>ROUND(120/100,9)</f>
        <v>1.2</v>
      </c>
      <c r="O231">
        <f>ROUND(CP231,2)</f>
        <v>2405.7399999999998</v>
      </c>
      <c r="P231">
        <f>ROUND(CQ231*I231,2)</f>
        <v>0</v>
      </c>
      <c r="Q231">
        <f>ROUND(CR231*I231,2)</f>
        <v>157.74</v>
      </c>
      <c r="R231">
        <f>ROUND(CS231*I231,2)</f>
        <v>14.77</v>
      </c>
      <c r="S231">
        <f>ROUND(CT231*I231,2)</f>
        <v>2248</v>
      </c>
      <c r="T231">
        <f>ROUND(CU231*I231,2)</f>
        <v>0</v>
      </c>
      <c r="U231">
        <f>CV231*I231</f>
        <v>6.8543999999999992</v>
      </c>
      <c r="V231">
        <f>CW231*I231</f>
        <v>3.2399999999999998E-2</v>
      </c>
      <c r="W231">
        <f>ROUND(CX231*I231,2)</f>
        <v>0</v>
      </c>
      <c r="X231">
        <f t="shared" si="169"/>
        <v>2149.63</v>
      </c>
      <c r="Y231">
        <f t="shared" si="169"/>
        <v>1470.8</v>
      </c>
      <c r="AA231">
        <v>78076343</v>
      </c>
      <c r="AB231">
        <f>ROUND((AC231+AD231+AF231),2)</f>
        <v>63.96</v>
      </c>
      <c r="AC231">
        <f>ROUND((((ES231*0)*0)),2)</f>
        <v>0</v>
      </c>
      <c r="AD231">
        <f>ROUND(((((ET231*0.3))-((EU231*0.3)))+AE231),2)</f>
        <v>13.75</v>
      </c>
      <c r="AE231">
        <f>ROUND(((EU231*0.3)),2)</f>
        <v>0.33</v>
      </c>
      <c r="AF231">
        <f>ROUND(((EV231*0.3)),2)</f>
        <v>50.21</v>
      </c>
      <c r="AG231">
        <f>ROUND((AP231),2)</f>
        <v>0</v>
      </c>
      <c r="AH231">
        <f>((EW231*0.3))</f>
        <v>5.7119999999999997</v>
      </c>
      <c r="AI231">
        <f>((EX231*0.3))</f>
        <v>2.7E-2</v>
      </c>
      <c r="AJ231">
        <f>(AS231)</f>
        <v>0</v>
      </c>
      <c r="AK231">
        <v>233.91</v>
      </c>
      <c r="AL231">
        <v>20.73</v>
      </c>
      <c r="AM231">
        <v>45.82</v>
      </c>
      <c r="AN231">
        <v>1.0900000000000001</v>
      </c>
      <c r="AO231">
        <v>167.36</v>
      </c>
      <c r="AP231">
        <v>0</v>
      </c>
      <c r="AQ231">
        <v>19.04</v>
      </c>
      <c r="AR231">
        <v>0.09</v>
      </c>
      <c r="AS231">
        <v>0</v>
      </c>
      <c r="AT231">
        <v>95</v>
      </c>
      <c r="AU231">
        <v>65</v>
      </c>
      <c r="AV231">
        <v>1</v>
      </c>
      <c r="AW231">
        <v>1</v>
      </c>
      <c r="AZ231">
        <v>1</v>
      </c>
      <c r="BA231">
        <v>37.31</v>
      </c>
      <c r="BB231">
        <v>9.56</v>
      </c>
      <c r="BC231">
        <v>13.82</v>
      </c>
      <c r="BD231" t="s">
        <v>3</v>
      </c>
      <c r="BE231" t="s">
        <v>3</v>
      </c>
      <c r="BF231" t="s">
        <v>3</v>
      </c>
      <c r="BG231" t="s">
        <v>3</v>
      </c>
      <c r="BH231">
        <v>0</v>
      </c>
      <c r="BI231">
        <v>2</v>
      </c>
      <c r="BJ231" t="s">
        <v>92</v>
      </c>
      <c r="BM231">
        <v>108001</v>
      </c>
      <c r="BN231">
        <v>0</v>
      </c>
      <c r="BO231" t="s">
        <v>90</v>
      </c>
      <c r="BP231">
        <v>1</v>
      </c>
      <c r="BQ231">
        <v>3</v>
      </c>
      <c r="BR231">
        <v>0</v>
      </c>
      <c r="BS231">
        <v>37.31</v>
      </c>
      <c r="BT231">
        <v>1</v>
      </c>
      <c r="BU231">
        <v>1</v>
      </c>
      <c r="BV231">
        <v>1</v>
      </c>
      <c r="BW231">
        <v>1</v>
      </c>
      <c r="BX231">
        <v>1</v>
      </c>
      <c r="BY231" t="s">
        <v>3</v>
      </c>
      <c r="BZ231">
        <v>95</v>
      </c>
      <c r="CA231">
        <v>65</v>
      </c>
      <c r="CB231" t="s">
        <v>3</v>
      </c>
      <c r="CE231">
        <v>0</v>
      </c>
      <c r="CF231">
        <v>0</v>
      </c>
      <c r="CG231">
        <v>0</v>
      </c>
      <c r="CM231">
        <v>0</v>
      </c>
      <c r="CN231" t="s">
        <v>358</v>
      </c>
      <c r="CO231">
        <v>0</v>
      </c>
      <c r="CP231">
        <f>(P231+Q231+S231)</f>
        <v>2405.7399999999998</v>
      </c>
      <c r="CQ231">
        <f>AC231*BC231</f>
        <v>0</v>
      </c>
      <c r="CR231">
        <f>AD231*BB231</f>
        <v>131.45000000000002</v>
      </c>
      <c r="CS231">
        <f>AE231*BS231</f>
        <v>12.3123</v>
      </c>
      <c r="CT231">
        <f>AF231*BA231</f>
        <v>1873.3351000000002</v>
      </c>
      <c r="CU231">
        <f t="shared" si="170"/>
        <v>0</v>
      </c>
      <c r="CV231">
        <f t="shared" si="170"/>
        <v>5.7119999999999997</v>
      </c>
      <c r="CW231">
        <f t="shared" si="170"/>
        <v>2.7E-2</v>
      </c>
      <c r="CX231">
        <f t="shared" si="170"/>
        <v>0</v>
      </c>
      <c r="CY231">
        <f>(((S231+R231)*AT231)/100)</f>
        <v>2149.6315</v>
      </c>
      <c r="CZ231">
        <f>(((S231+R231)*AU231)/100)</f>
        <v>1470.8004999999998</v>
      </c>
      <c r="DC231" t="s">
        <v>3</v>
      </c>
      <c r="DD231" t="s">
        <v>353</v>
      </c>
      <c r="DE231" t="s">
        <v>359</v>
      </c>
      <c r="DF231" t="s">
        <v>359</v>
      </c>
      <c r="DG231" t="s">
        <v>359</v>
      </c>
      <c r="DH231" t="s">
        <v>3</v>
      </c>
      <c r="DI231" t="s">
        <v>359</v>
      </c>
      <c r="DJ231" t="s">
        <v>359</v>
      </c>
      <c r="DK231" t="s">
        <v>3</v>
      </c>
      <c r="DL231" t="s">
        <v>3</v>
      </c>
      <c r="DM231" t="s">
        <v>3</v>
      </c>
      <c r="DN231">
        <v>0</v>
      </c>
      <c r="DO231">
        <v>0</v>
      </c>
      <c r="DP231">
        <v>1</v>
      </c>
      <c r="DQ231">
        <v>1</v>
      </c>
      <c r="DU231">
        <v>1003</v>
      </c>
      <c r="DV231" t="s">
        <v>76</v>
      </c>
      <c r="DW231" t="s">
        <v>76</v>
      </c>
      <c r="DX231">
        <v>100</v>
      </c>
      <c r="DZ231" t="s">
        <v>3</v>
      </c>
      <c r="EA231" t="s">
        <v>3</v>
      </c>
      <c r="EB231" t="s">
        <v>3</v>
      </c>
      <c r="EC231" t="s">
        <v>3</v>
      </c>
      <c r="EE231">
        <v>68514339</v>
      </c>
      <c r="EF231">
        <v>3</v>
      </c>
      <c r="EG231" t="s">
        <v>37</v>
      </c>
      <c r="EH231">
        <v>0</v>
      </c>
      <c r="EI231" t="s">
        <v>3</v>
      </c>
      <c r="EJ231">
        <v>2</v>
      </c>
      <c r="EK231">
        <v>108001</v>
      </c>
      <c r="EL231" t="s">
        <v>64</v>
      </c>
      <c r="EM231" t="s">
        <v>65</v>
      </c>
      <c r="EO231" t="s">
        <v>360</v>
      </c>
      <c r="EQ231">
        <v>768</v>
      </c>
      <c r="ER231">
        <v>233.91</v>
      </c>
      <c r="ES231">
        <v>20.73</v>
      </c>
      <c r="ET231">
        <v>45.82</v>
      </c>
      <c r="EU231">
        <v>1.0900000000000001</v>
      </c>
      <c r="EV231">
        <v>167.36</v>
      </c>
      <c r="EW231">
        <v>19.04</v>
      </c>
      <c r="EX231">
        <v>0.09</v>
      </c>
      <c r="EY231">
        <v>0</v>
      </c>
      <c r="FQ231">
        <v>0</v>
      </c>
      <c r="FR231">
        <f>ROUND(IF(BI231=3,GM231,0),2)</f>
        <v>0</v>
      </c>
      <c r="FS231">
        <v>0</v>
      </c>
      <c r="FX231">
        <v>95</v>
      </c>
      <c r="FY231">
        <v>65</v>
      </c>
      <c r="GA231" t="s">
        <v>3</v>
      </c>
      <c r="GD231">
        <v>1</v>
      </c>
      <c r="GF231">
        <v>1444856740</v>
      </c>
      <c r="GG231">
        <v>2</v>
      </c>
      <c r="GH231">
        <v>1</v>
      </c>
      <c r="GI231">
        <v>2</v>
      </c>
      <c r="GJ231">
        <v>0</v>
      </c>
      <c r="GK231">
        <v>0</v>
      </c>
      <c r="GL231">
        <f>ROUND(IF(AND(BH231=3,BI231=3,FS231&lt;&gt;0),P231,0),2)</f>
        <v>0</v>
      </c>
      <c r="GM231">
        <f>ROUND(O231+X231+Y231,2)+GX231</f>
        <v>6026.17</v>
      </c>
      <c r="GN231">
        <f>IF(OR(BI231=0,BI231=1),GM231-GX231,0)</f>
        <v>0</v>
      </c>
      <c r="GO231">
        <f>IF(BI231=2,GM231-GX231,0)</f>
        <v>6026.17</v>
      </c>
      <c r="GP231">
        <f>IF(BI231=4,GM231-GX231,0)</f>
        <v>0</v>
      </c>
      <c r="GR231">
        <v>0</v>
      </c>
      <c r="GS231">
        <v>3</v>
      </c>
      <c r="GT231">
        <v>0</v>
      </c>
      <c r="GU231" t="s">
        <v>3</v>
      </c>
      <c r="GV231">
        <f>ROUND((GT231),2)</f>
        <v>0</v>
      </c>
      <c r="GW231">
        <v>1</v>
      </c>
      <c r="GX231">
        <f>ROUND(HC231*I231,2)</f>
        <v>0</v>
      </c>
      <c r="HA231">
        <v>0</v>
      </c>
      <c r="HB231">
        <v>0</v>
      </c>
      <c r="HC231">
        <f>GV231*GW231</f>
        <v>0</v>
      </c>
      <c r="HE231" t="s">
        <v>3</v>
      </c>
      <c r="HF231" t="s">
        <v>3</v>
      </c>
      <c r="HM231" t="s">
        <v>3</v>
      </c>
      <c r="HN231" t="s">
        <v>3</v>
      </c>
      <c r="HO231" t="s">
        <v>3</v>
      </c>
      <c r="HP231" t="s">
        <v>3</v>
      </c>
      <c r="HQ231" t="s">
        <v>3</v>
      </c>
      <c r="IK231">
        <v>0</v>
      </c>
    </row>
    <row r="233" spans="1:245" x14ac:dyDescent="0.2">
      <c r="A233" s="2">
        <v>51</v>
      </c>
      <c r="B233" s="2">
        <f>B225</f>
        <v>1</v>
      </c>
      <c r="C233" s="2">
        <f>A225</f>
        <v>5</v>
      </c>
      <c r="D233" s="2">
        <f>ROW(A225)</f>
        <v>225</v>
      </c>
      <c r="E233" s="2"/>
      <c r="F233" s="2" t="str">
        <f>IF(F225&lt;&gt;"",F225,"")</f>
        <v>Новый подраздел</v>
      </c>
      <c r="G233" s="2" t="str">
        <f>IF(G225&lt;&gt;"",G225,"")</f>
        <v>Демонтажные работы</v>
      </c>
      <c r="H233" s="2">
        <v>0</v>
      </c>
      <c r="I233" s="2"/>
      <c r="J233" s="2"/>
      <c r="K233" s="2"/>
      <c r="L233" s="2"/>
      <c r="M233" s="2"/>
      <c r="N233" s="2"/>
      <c r="O233" s="2">
        <f t="shared" ref="O233:T233" si="171">ROUND(AB233,2)</f>
        <v>9637.5400000000009</v>
      </c>
      <c r="P233" s="2">
        <f t="shared" si="171"/>
        <v>0</v>
      </c>
      <c r="Q233" s="2">
        <f t="shared" si="171"/>
        <v>3822.7</v>
      </c>
      <c r="R233" s="2">
        <f t="shared" si="171"/>
        <v>1022.14</v>
      </c>
      <c r="S233" s="2">
        <f t="shared" si="171"/>
        <v>5814.84</v>
      </c>
      <c r="T233" s="2">
        <f t="shared" si="171"/>
        <v>0</v>
      </c>
      <c r="U233" s="2">
        <f>AH233</f>
        <v>16.199399999999997</v>
      </c>
      <c r="V233" s="2">
        <f>AI233</f>
        <v>3.0324</v>
      </c>
      <c r="W233" s="2">
        <f>ROUND(AJ233,2)</f>
        <v>0</v>
      </c>
      <c r="X233" s="2">
        <f>ROUND(AK233,2)</f>
        <v>5003.1000000000004</v>
      </c>
      <c r="Y233" s="2">
        <f>ROUND(AL233,2)</f>
        <v>3610.9</v>
      </c>
      <c r="Z233" s="2"/>
      <c r="AA233" s="2"/>
      <c r="AB233" s="2">
        <f>ROUND(SUMIF(AA229:AA231,"=78076343",O229:O231),2)</f>
        <v>9637.5400000000009</v>
      </c>
      <c r="AC233" s="2">
        <f>ROUND(SUMIF(AA229:AA231,"=78076343",P229:P231),2)</f>
        <v>0</v>
      </c>
      <c r="AD233" s="2">
        <f>ROUND(SUMIF(AA229:AA231,"=78076343",Q229:Q231),2)</f>
        <v>3822.7</v>
      </c>
      <c r="AE233" s="2">
        <f>ROUND(SUMIF(AA229:AA231,"=78076343",R229:R231),2)</f>
        <v>1022.14</v>
      </c>
      <c r="AF233" s="2">
        <f>ROUND(SUMIF(AA229:AA231,"=78076343",S229:S231),2)</f>
        <v>5814.84</v>
      </c>
      <c r="AG233" s="2">
        <f>ROUND(SUMIF(AA229:AA231,"=78076343",T229:T231),2)</f>
        <v>0</v>
      </c>
      <c r="AH233" s="2">
        <f>SUMIF(AA229:AA231,"=78076343",U229:U231)</f>
        <v>16.199399999999997</v>
      </c>
      <c r="AI233" s="2">
        <f>SUMIF(AA229:AA231,"=78076343",V229:V231)</f>
        <v>3.0324</v>
      </c>
      <c r="AJ233" s="2">
        <f>ROUND(SUMIF(AA229:AA231,"=78076343",W229:W231),2)</f>
        <v>0</v>
      </c>
      <c r="AK233" s="2">
        <f>ROUND(SUMIF(AA229:AA231,"=78076343",X229:X231),2)</f>
        <v>5003.1000000000004</v>
      </c>
      <c r="AL233" s="2">
        <f>ROUND(SUMIF(AA229:AA231,"=78076343",Y229:Y231),2)</f>
        <v>3610.9</v>
      </c>
      <c r="AM233" s="2"/>
      <c r="AN233" s="2"/>
      <c r="AO233" s="2">
        <f t="shared" ref="AO233:BD233" si="172">ROUND(BX233,2)</f>
        <v>0</v>
      </c>
      <c r="AP233" s="2">
        <f t="shared" si="172"/>
        <v>0</v>
      </c>
      <c r="AQ233" s="2">
        <f t="shared" si="172"/>
        <v>0</v>
      </c>
      <c r="AR233" s="2">
        <f t="shared" si="172"/>
        <v>18251.54</v>
      </c>
      <c r="AS233" s="2">
        <f t="shared" si="172"/>
        <v>3617.61</v>
      </c>
      <c r="AT233" s="2">
        <f t="shared" si="172"/>
        <v>14633.93</v>
      </c>
      <c r="AU233" s="2">
        <f t="shared" si="172"/>
        <v>0</v>
      </c>
      <c r="AV233" s="2">
        <f t="shared" si="172"/>
        <v>0</v>
      </c>
      <c r="AW233" s="2">
        <f t="shared" si="172"/>
        <v>0</v>
      </c>
      <c r="AX233" s="2">
        <f t="shared" si="172"/>
        <v>0</v>
      </c>
      <c r="AY233" s="2">
        <f t="shared" si="172"/>
        <v>0</v>
      </c>
      <c r="AZ233" s="2">
        <f t="shared" si="172"/>
        <v>0</v>
      </c>
      <c r="BA233" s="2">
        <f t="shared" si="172"/>
        <v>0</v>
      </c>
      <c r="BB233" s="2">
        <f t="shared" si="172"/>
        <v>0</v>
      </c>
      <c r="BC233" s="2">
        <f t="shared" si="172"/>
        <v>0</v>
      </c>
      <c r="BD233" s="2">
        <f t="shared" si="172"/>
        <v>0</v>
      </c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>
        <f>ROUND(SUMIF(AA229:AA231,"=78076343",FQ229:FQ231),2)</f>
        <v>0</v>
      </c>
      <c r="BY233" s="2">
        <f>ROUND(SUMIF(AA229:AA231,"=78076343",FR229:FR231),2)</f>
        <v>0</v>
      </c>
      <c r="BZ233" s="2">
        <f>ROUND(SUMIF(AA229:AA231,"=78076343",GL229:GL231),2)</f>
        <v>0</v>
      </c>
      <c r="CA233" s="2">
        <f>ROUND(SUMIF(AA229:AA231,"=78076343",GM229:GM231),2)</f>
        <v>18251.54</v>
      </c>
      <c r="CB233" s="2">
        <f>ROUND(SUMIF(AA229:AA231,"=78076343",GN229:GN231),2)</f>
        <v>3617.61</v>
      </c>
      <c r="CC233" s="2">
        <f>ROUND(SUMIF(AA229:AA231,"=78076343",GO229:GO231),2)</f>
        <v>14633.93</v>
      </c>
      <c r="CD233" s="2">
        <f>ROUND(SUMIF(AA229:AA231,"=78076343",GP229:GP231),2)</f>
        <v>0</v>
      </c>
      <c r="CE233" s="2">
        <f>AC233-BX233</f>
        <v>0</v>
      </c>
      <c r="CF233" s="2">
        <f>AC233-BY233</f>
        <v>0</v>
      </c>
      <c r="CG233" s="2">
        <f>BX233-BZ233</f>
        <v>0</v>
      </c>
      <c r="CH233" s="2">
        <f>AC233-BX233-BY233+BZ233</f>
        <v>0</v>
      </c>
      <c r="CI233" s="2">
        <f>BY233-BZ233</f>
        <v>0</v>
      </c>
      <c r="CJ233" s="2">
        <f>ROUND(SUMIF(AA229:AA231,"=78076343",GX229:GX231),2)</f>
        <v>0</v>
      </c>
      <c r="CK233" s="2">
        <f>ROUND(SUMIF(AA229:AA231,"=78076343",GY229:GY231),2)</f>
        <v>0</v>
      </c>
      <c r="CL233" s="2">
        <f>ROUND(SUMIF(AA229:AA231,"=78076343",GZ229:GZ231),2)</f>
        <v>0</v>
      </c>
      <c r="CM233" s="2">
        <f>ROUND(SUMIF(AA229:AA231,"=78076343",HD229:HD231),2)</f>
        <v>0</v>
      </c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>
        <v>0</v>
      </c>
    </row>
    <row r="235" spans="1:245" x14ac:dyDescent="0.2">
      <c r="A235" s="4">
        <v>50</v>
      </c>
      <c r="B235" s="4">
        <v>0</v>
      </c>
      <c r="C235" s="4">
        <v>0</v>
      </c>
      <c r="D235" s="4">
        <v>1</v>
      </c>
      <c r="E235" s="4">
        <v>201</v>
      </c>
      <c r="F235" s="4">
        <f>ROUND(Source!O233,O235)</f>
        <v>9637.5400000000009</v>
      </c>
      <c r="G235" s="4" t="s">
        <v>282</v>
      </c>
      <c r="H235" s="4" t="s">
        <v>283</v>
      </c>
      <c r="I235" s="4"/>
      <c r="J235" s="4"/>
      <c r="K235" s="4">
        <v>201</v>
      </c>
      <c r="L235" s="4">
        <v>1</v>
      </c>
      <c r="M235" s="4">
        <v>3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>
        <v>9637.5400000000009</v>
      </c>
      <c r="X235" s="4">
        <v>1</v>
      </c>
      <c r="Y235" s="4">
        <v>9637.5400000000009</v>
      </c>
      <c r="Z235" s="4"/>
      <c r="AA235" s="4"/>
      <c r="AB235" s="4"/>
    </row>
    <row r="236" spans="1:245" x14ac:dyDescent="0.2">
      <c r="A236" s="4">
        <v>50</v>
      </c>
      <c r="B236" s="4">
        <v>0</v>
      </c>
      <c r="C236" s="4">
        <v>0</v>
      </c>
      <c r="D236" s="4">
        <v>1</v>
      </c>
      <c r="E236" s="4">
        <v>202</v>
      </c>
      <c r="F236" s="4">
        <f>ROUND(Source!P233,O236)</f>
        <v>0</v>
      </c>
      <c r="G236" s="4" t="s">
        <v>284</v>
      </c>
      <c r="H236" s="4" t="s">
        <v>285</v>
      </c>
      <c r="I236" s="4"/>
      <c r="J236" s="4"/>
      <c r="K236" s="4">
        <v>202</v>
      </c>
      <c r="L236" s="4">
        <v>2</v>
      </c>
      <c r="M236" s="4">
        <v>3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>
        <v>0</v>
      </c>
      <c r="X236" s="4">
        <v>1</v>
      </c>
      <c r="Y236" s="4">
        <v>0</v>
      </c>
      <c r="Z236" s="4"/>
      <c r="AA236" s="4"/>
      <c r="AB236" s="4"/>
    </row>
    <row r="237" spans="1:245" x14ac:dyDescent="0.2">
      <c r="A237" s="4">
        <v>50</v>
      </c>
      <c r="B237" s="4">
        <v>0</v>
      </c>
      <c r="C237" s="4">
        <v>0</v>
      </c>
      <c r="D237" s="4">
        <v>1</v>
      </c>
      <c r="E237" s="4">
        <v>222</v>
      </c>
      <c r="F237" s="4">
        <f>ROUND(Source!AO233,O237)</f>
        <v>0</v>
      </c>
      <c r="G237" s="4" t="s">
        <v>286</v>
      </c>
      <c r="H237" s="4" t="s">
        <v>287</v>
      </c>
      <c r="I237" s="4"/>
      <c r="J237" s="4"/>
      <c r="K237" s="4">
        <v>222</v>
      </c>
      <c r="L237" s="4">
        <v>3</v>
      </c>
      <c r="M237" s="4">
        <v>3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>
        <v>0</v>
      </c>
      <c r="X237" s="4">
        <v>1</v>
      </c>
      <c r="Y237" s="4">
        <v>0</v>
      </c>
      <c r="Z237" s="4"/>
      <c r="AA237" s="4"/>
      <c r="AB237" s="4"/>
    </row>
    <row r="238" spans="1:245" x14ac:dyDescent="0.2">
      <c r="A238" s="4">
        <v>50</v>
      </c>
      <c r="B238" s="4">
        <v>0</v>
      </c>
      <c r="C238" s="4">
        <v>0</v>
      </c>
      <c r="D238" s="4">
        <v>1</v>
      </c>
      <c r="E238" s="4">
        <v>225</v>
      </c>
      <c r="F238" s="4">
        <f>ROUND(Source!AV233,O238)</f>
        <v>0</v>
      </c>
      <c r="G238" s="4" t="s">
        <v>288</v>
      </c>
      <c r="H238" s="4" t="s">
        <v>289</v>
      </c>
      <c r="I238" s="4"/>
      <c r="J238" s="4"/>
      <c r="K238" s="4">
        <v>225</v>
      </c>
      <c r="L238" s="4">
        <v>4</v>
      </c>
      <c r="M238" s="4">
        <v>3</v>
      </c>
      <c r="N238" s="4" t="s">
        <v>3</v>
      </c>
      <c r="O238" s="4">
        <v>2</v>
      </c>
      <c r="P238" s="4"/>
      <c r="Q238" s="4"/>
      <c r="R238" s="4"/>
      <c r="S238" s="4"/>
      <c r="T238" s="4"/>
      <c r="U238" s="4"/>
      <c r="V238" s="4"/>
      <c r="W238" s="4">
        <v>0</v>
      </c>
      <c r="X238" s="4">
        <v>1</v>
      </c>
      <c r="Y238" s="4">
        <v>0</v>
      </c>
      <c r="Z238" s="4"/>
      <c r="AA238" s="4"/>
      <c r="AB238" s="4"/>
    </row>
    <row r="239" spans="1:245" x14ac:dyDescent="0.2">
      <c r="A239" s="4">
        <v>50</v>
      </c>
      <c r="B239" s="4">
        <v>0</v>
      </c>
      <c r="C239" s="4">
        <v>0</v>
      </c>
      <c r="D239" s="4">
        <v>1</v>
      </c>
      <c r="E239" s="4">
        <v>226</v>
      </c>
      <c r="F239" s="4">
        <f>ROUND(Source!AW233,O239)</f>
        <v>0</v>
      </c>
      <c r="G239" s="4" t="s">
        <v>290</v>
      </c>
      <c r="H239" s="4" t="s">
        <v>291</v>
      </c>
      <c r="I239" s="4"/>
      <c r="J239" s="4"/>
      <c r="K239" s="4">
        <v>226</v>
      </c>
      <c r="L239" s="4">
        <v>5</v>
      </c>
      <c r="M239" s="4">
        <v>3</v>
      </c>
      <c r="N239" s="4" t="s">
        <v>3</v>
      </c>
      <c r="O239" s="4">
        <v>2</v>
      </c>
      <c r="P239" s="4"/>
      <c r="Q239" s="4"/>
      <c r="R239" s="4"/>
      <c r="S239" s="4"/>
      <c r="T239" s="4"/>
      <c r="U239" s="4"/>
      <c r="V239" s="4"/>
      <c r="W239" s="4">
        <v>0</v>
      </c>
      <c r="X239" s="4">
        <v>1</v>
      </c>
      <c r="Y239" s="4">
        <v>0</v>
      </c>
      <c r="Z239" s="4"/>
      <c r="AA239" s="4"/>
      <c r="AB239" s="4"/>
    </row>
    <row r="240" spans="1:245" x14ac:dyDescent="0.2">
      <c r="A240" s="4">
        <v>50</v>
      </c>
      <c r="B240" s="4">
        <v>0</v>
      </c>
      <c r="C240" s="4">
        <v>0</v>
      </c>
      <c r="D240" s="4">
        <v>1</v>
      </c>
      <c r="E240" s="4">
        <v>227</v>
      </c>
      <c r="F240" s="4">
        <f>ROUND(Source!AX233,O240)</f>
        <v>0</v>
      </c>
      <c r="G240" s="4" t="s">
        <v>292</v>
      </c>
      <c r="H240" s="4" t="s">
        <v>293</v>
      </c>
      <c r="I240" s="4"/>
      <c r="J240" s="4"/>
      <c r="K240" s="4">
        <v>227</v>
      </c>
      <c r="L240" s="4">
        <v>6</v>
      </c>
      <c r="M240" s="4">
        <v>3</v>
      </c>
      <c r="N240" s="4" t="s">
        <v>3</v>
      </c>
      <c r="O240" s="4">
        <v>2</v>
      </c>
      <c r="P240" s="4"/>
      <c r="Q240" s="4"/>
      <c r="R240" s="4"/>
      <c r="S240" s="4"/>
      <c r="T240" s="4"/>
      <c r="U240" s="4"/>
      <c r="V240" s="4"/>
      <c r="W240" s="4">
        <v>0</v>
      </c>
      <c r="X240" s="4">
        <v>1</v>
      </c>
      <c r="Y240" s="4">
        <v>0</v>
      </c>
      <c r="Z240" s="4"/>
      <c r="AA240" s="4"/>
      <c r="AB240" s="4"/>
    </row>
    <row r="241" spans="1:28" x14ac:dyDescent="0.2">
      <c r="A241" s="4">
        <v>50</v>
      </c>
      <c r="B241" s="4">
        <v>0</v>
      </c>
      <c r="C241" s="4">
        <v>0</v>
      </c>
      <c r="D241" s="4">
        <v>1</v>
      </c>
      <c r="E241" s="4">
        <v>228</v>
      </c>
      <c r="F241" s="4">
        <f>ROUND(Source!AY233,O241)</f>
        <v>0</v>
      </c>
      <c r="G241" s="4" t="s">
        <v>294</v>
      </c>
      <c r="H241" s="4" t="s">
        <v>295</v>
      </c>
      <c r="I241" s="4"/>
      <c r="J241" s="4"/>
      <c r="K241" s="4">
        <v>228</v>
      </c>
      <c r="L241" s="4">
        <v>7</v>
      </c>
      <c r="M241" s="4">
        <v>3</v>
      </c>
      <c r="N241" s="4" t="s">
        <v>3</v>
      </c>
      <c r="O241" s="4">
        <v>2</v>
      </c>
      <c r="P241" s="4"/>
      <c r="Q241" s="4"/>
      <c r="R241" s="4"/>
      <c r="S241" s="4"/>
      <c r="T241" s="4"/>
      <c r="U241" s="4"/>
      <c r="V241" s="4"/>
      <c r="W241" s="4">
        <v>0</v>
      </c>
      <c r="X241" s="4">
        <v>1</v>
      </c>
      <c r="Y241" s="4">
        <v>0</v>
      </c>
      <c r="Z241" s="4"/>
      <c r="AA241" s="4"/>
      <c r="AB241" s="4"/>
    </row>
    <row r="242" spans="1:28" x14ac:dyDescent="0.2">
      <c r="A242" s="4">
        <v>50</v>
      </c>
      <c r="B242" s="4">
        <v>0</v>
      </c>
      <c r="C242" s="4">
        <v>0</v>
      </c>
      <c r="D242" s="4">
        <v>1</v>
      </c>
      <c r="E242" s="4">
        <v>216</v>
      </c>
      <c r="F242" s="4">
        <f>ROUND(Source!AP233,O242)</f>
        <v>0</v>
      </c>
      <c r="G242" s="4" t="s">
        <v>296</v>
      </c>
      <c r="H242" s="4" t="s">
        <v>297</v>
      </c>
      <c r="I242" s="4"/>
      <c r="J242" s="4"/>
      <c r="K242" s="4">
        <v>216</v>
      </c>
      <c r="L242" s="4">
        <v>8</v>
      </c>
      <c r="M242" s="4">
        <v>3</v>
      </c>
      <c r="N242" s="4" t="s">
        <v>3</v>
      </c>
      <c r="O242" s="4">
        <v>2</v>
      </c>
      <c r="P242" s="4"/>
      <c r="Q242" s="4"/>
      <c r="R242" s="4"/>
      <c r="S242" s="4"/>
      <c r="T242" s="4"/>
      <c r="U242" s="4"/>
      <c r="V242" s="4"/>
      <c r="W242" s="4">
        <v>0</v>
      </c>
      <c r="X242" s="4">
        <v>1</v>
      </c>
      <c r="Y242" s="4">
        <v>0</v>
      </c>
      <c r="Z242" s="4"/>
      <c r="AA242" s="4"/>
      <c r="AB242" s="4"/>
    </row>
    <row r="243" spans="1:28" x14ac:dyDescent="0.2">
      <c r="A243" s="4">
        <v>50</v>
      </c>
      <c r="B243" s="4">
        <v>0</v>
      </c>
      <c r="C243" s="4">
        <v>0</v>
      </c>
      <c r="D243" s="4">
        <v>1</v>
      </c>
      <c r="E243" s="4">
        <v>223</v>
      </c>
      <c r="F243" s="4">
        <f>ROUND(Source!AQ233,O243)</f>
        <v>0</v>
      </c>
      <c r="G243" s="4" t="s">
        <v>298</v>
      </c>
      <c r="H243" s="4" t="s">
        <v>299</v>
      </c>
      <c r="I243" s="4"/>
      <c r="J243" s="4"/>
      <c r="K243" s="4">
        <v>223</v>
      </c>
      <c r="L243" s="4">
        <v>9</v>
      </c>
      <c r="M243" s="4">
        <v>3</v>
      </c>
      <c r="N243" s="4" t="s">
        <v>3</v>
      </c>
      <c r="O243" s="4">
        <v>2</v>
      </c>
      <c r="P243" s="4"/>
      <c r="Q243" s="4"/>
      <c r="R243" s="4"/>
      <c r="S243" s="4"/>
      <c r="T243" s="4"/>
      <c r="U243" s="4"/>
      <c r="V243" s="4"/>
      <c r="W243" s="4">
        <v>0</v>
      </c>
      <c r="X243" s="4">
        <v>1</v>
      </c>
      <c r="Y243" s="4">
        <v>0</v>
      </c>
      <c r="Z243" s="4"/>
      <c r="AA243" s="4"/>
      <c r="AB243" s="4"/>
    </row>
    <row r="244" spans="1:28" x14ac:dyDescent="0.2">
      <c r="A244" s="4">
        <v>50</v>
      </c>
      <c r="B244" s="4">
        <v>0</v>
      </c>
      <c r="C244" s="4">
        <v>0</v>
      </c>
      <c r="D244" s="4">
        <v>1</v>
      </c>
      <c r="E244" s="4">
        <v>229</v>
      </c>
      <c r="F244" s="4">
        <f>ROUND(Source!AZ233,O244)</f>
        <v>0</v>
      </c>
      <c r="G244" s="4" t="s">
        <v>300</v>
      </c>
      <c r="H244" s="4" t="s">
        <v>301</v>
      </c>
      <c r="I244" s="4"/>
      <c r="J244" s="4"/>
      <c r="K244" s="4">
        <v>229</v>
      </c>
      <c r="L244" s="4">
        <v>10</v>
      </c>
      <c r="M244" s="4">
        <v>3</v>
      </c>
      <c r="N244" s="4" t="s">
        <v>3</v>
      </c>
      <c r="O244" s="4">
        <v>2</v>
      </c>
      <c r="P244" s="4"/>
      <c r="Q244" s="4"/>
      <c r="R244" s="4"/>
      <c r="S244" s="4"/>
      <c r="T244" s="4"/>
      <c r="U244" s="4"/>
      <c r="V244" s="4"/>
      <c r="W244" s="4">
        <v>0</v>
      </c>
      <c r="X244" s="4">
        <v>1</v>
      </c>
      <c r="Y244" s="4">
        <v>0</v>
      </c>
      <c r="Z244" s="4"/>
      <c r="AA244" s="4"/>
      <c r="AB244" s="4"/>
    </row>
    <row r="245" spans="1:28" x14ac:dyDescent="0.2">
      <c r="A245" s="4">
        <v>50</v>
      </c>
      <c r="B245" s="4">
        <v>0</v>
      </c>
      <c r="C245" s="4">
        <v>0</v>
      </c>
      <c r="D245" s="4">
        <v>1</v>
      </c>
      <c r="E245" s="4">
        <v>203</v>
      </c>
      <c r="F245" s="4">
        <f>ROUND(Source!Q233,O245)</f>
        <v>3822.7</v>
      </c>
      <c r="G245" s="4" t="s">
        <v>191</v>
      </c>
      <c r="H245" s="4" t="s">
        <v>302</v>
      </c>
      <c r="I245" s="4"/>
      <c r="J245" s="4"/>
      <c r="K245" s="4">
        <v>203</v>
      </c>
      <c r="L245" s="4">
        <v>11</v>
      </c>
      <c r="M245" s="4">
        <v>3</v>
      </c>
      <c r="N245" s="4" t="s">
        <v>3</v>
      </c>
      <c r="O245" s="4">
        <v>2</v>
      </c>
      <c r="P245" s="4"/>
      <c r="Q245" s="4"/>
      <c r="R245" s="4"/>
      <c r="S245" s="4"/>
      <c r="T245" s="4"/>
      <c r="U245" s="4"/>
      <c r="V245" s="4"/>
      <c r="W245" s="4">
        <v>3822.7</v>
      </c>
      <c r="X245" s="4">
        <v>1</v>
      </c>
      <c r="Y245" s="4">
        <v>3822.7</v>
      </c>
      <c r="Z245" s="4"/>
      <c r="AA245" s="4"/>
      <c r="AB245" s="4"/>
    </row>
    <row r="246" spans="1:28" x14ac:dyDescent="0.2">
      <c r="A246" s="4">
        <v>50</v>
      </c>
      <c r="B246" s="4">
        <v>0</v>
      </c>
      <c r="C246" s="4">
        <v>0</v>
      </c>
      <c r="D246" s="4">
        <v>1</v>
      </c>
      <c r="E246" s="4">
        <v>231</v>
      </c>
      <c r="F246" s="4">
        <f>ROUND(Source!BB233,O246)</f>
        <v>0</v>
      </c>
      <c r="G246" s="4" t="s">
        <v>303</v>
      </c>
      <c r="H246" s="4" t="s">
        <v>304</v>
      </c>
      <c r="I246" s="4"/>
      <c r="J246" s="4"/>
      <c r="K246" s="4">
        <v>231</v>
      </c>
      <c r="L246" s="4">
        <v>12</v>
      </c>
      <c r="M246" s="4">
        <v>3</v>
      </c>
      <c r="N246" s="4" t="s">
        <v>3</v>
      </c>
      <c r="O246" s="4">
        <v>2</v>
      </c>
      <c r="P246" s="4"/>
      <c r="Q246" s="4"/>
      <c r="R246" s="4"/>
      <c r="S246" s="4"/>
      <c r="T246" s="4"/>
      <c r="U246" s="4"/>
      <c r="V246" s="4"/>
      <c r="W246" s="4">
        <v>0</v>
      </c>
      <c r="X246" s="4">
        <v>1</v>
      </c>
      <c r="Y246" s="4">
        <v>0</v>
      </c>
      <c r="Z246" s="4"/>
      <c r="AA246" s="4"/>
      <c r="AB246" s="4"/>
    </row>
    <row r="247" spans="1:28" x14ac:dyDescent="0.2">
      <c r="A247" s="4">
        <v>50</v>
      </c>
      <c r="B247" s="4">
        <v>0</v>
      </c>
      <c r="C247" s="4">
        <v>0</v>
      </c>
      <c r="D247" s="4">
        <v>1</v>
      </c>
      <c r="E247" s="4">
        <v>204</v>
      </c>
      <c r="F247" s="4">
        <f>ROUND(Source!R233,O247)</f>
        <v>1022.14</v>
      </c>
      <c r="G247" s="4" t="s">
        <v>305</v>
      </c>
      <c r="H247" s="4" t="s">
        <v>306</v>
      </c>
      <c r="I247" s="4"/>
      <c r="J247" s="4"/>
      <c r="K247" s="4">
        <v>204</v>
      </c>
      <c r="L247" s="4">
        <v>13</v>
      </c>
      <c r="M247" s="4">
        <v>3</v>
      </c>
      <c r="N247" s="4" t="s">
        <v>3</v>
      </c>
      <c r="O247" s="4">
        <v>2</v>
      </c>
      <c r="P247" s="4"/>
      <c r="Q247" s="4"/>
      <c r="R247" s="4"/>
      <c r="S247" s="4"/>
      <c r="T247" s="4"/>
      <c r="U247" s="4"/>
      <c r="V247" s="4"/>
      <c r="W247" s="4">
        <v>1022.14</v>
      </c>
      <c r="X247" s="4">
        <v>1</v>
      </c>
      <c r="Y247" s="4">
        <v>1022.14</v>
      </c>
      <c r="Z247" s="4"/>
      <c r="AA247" s="4"/>
      <c r="AB247" s="4"/>
    </row>
    <row r="248" spans="1:28" x14ac:dyDescent="0.2">
      <c r="A248" s="4">
        <v>50</v>
      </c>
      <c r="B248" s="4">
        <v>0</v>
      </c>
      <c r="C248" s="4">
        <v>0</v>
      </c>
      <c r="D248" s="4">
        <v>1</v>
      </c>
      <c r="E248" s="4">
        <v>205</v>
      </c>
      <c r="F248" s="4">
        <f>ROUND(Source!S233,O248)</f>
        <v>5814.84</v>
      </c>
      <c r="G248" s="4" t="s">
        <v>307</v>
      </c>
      <c r="H248" s="4" t="s">
        <v>308</v>
      </c>
      <c r="I248" s="4"/>
      <c r="J248" s="4"/>
      <c r="K248" s="4">
        <v>205</v>
      </c>
      <c r="L248" s="4">
        <v>14</v>
      </c>
      <c r="M248" s="4">
        <v>3</v>
      </c>
      <c r="N248" s="4" t="s">
        <v>3</v>
      </c>
      <c r="O248" s="4">
        <v>2</v>
      </c>
      <c r="P248" s="4"/>
      <c r="Q248" s="4"/>
      <c r="R248" s="4"/>
      <c r="S248" s="4"/>
      <c r="T248" s="4"/>
      <c r="U248" s="4"/>
      <c r="V248" s="4"/>
      <c r="W248" s="4">
        <v>5814.84</v>
      </c>
      <c r="X248" s="4">
        <v>1</v>
      </c>
      <c r="Y248" s="4">
        <v>5814.84</v>
      </c>
      <c r="Z248" s="4"/>
      <c r="AA248" s="4"/>
      <c r="AB248" s="4"/>
    </row>
    <row r="249" spans="1:28" x14ac:dyDescent="0.2">
      <c r="A249" s="4">
        <v>50</v>
      </c>
      <c r="B249" s="4">
        <v>0</v>
      </c>
      <c r="C249" s="4">
        <v>0</v>
      </c>
      <c r="D249" s="4">
        <v>1</v>
      </c>
      <c r="E249" s="4">
        <v>232</v>
      </c>
      <c r="F249" s="4">
        <f>ROUND(Source!BC233,O249)</f>
        <v>0</v>
      </c>
      <c r="G249" s="4" t="s">
        <v>309</v>
      </c>
      <c r="H249" s="4" t="s">
        <v>310</v>
      </c>
      <c r="I249" s="4"/>
      <c r="J249" s="4"/>
      <c r="K249" s="4">
        <v>232</v>
      </c>
      <c r="L249" s="4">
        <v>15</v>
      </c>
      <c r="M249" s="4">
        <v>3</v>
      </c>
      <c r="N249" s="4" t="s">
        <v>3</v>
      </c>
      <c r="O249" s="4">
        <v>2</v>
      </c>
      <c r="P249" s="4"/>
      <c r="Q249" s="4"/>
      <c r="R249" s="4"/>
      <c r="S249" s="4"/>
      <c r="T249" s="4"/>
      <c r="U249" s="4"/>
      <c r="V249" s="4"/>
      <c r="W249" s="4">
        <v>0</v>
      </c>
      <c r="X249" s="4">
        <v>1</v>
      </c>
      <c r="Y249" s="4">
        <v>0</v>
      </c>
      <c r="Z249" s="4"/>
      <c r="AA249" s="4"/>
      <c r="AB249" s="4"/>
    </row>
    <row r="250" spans="1:28" x14ac:dyDescent="0.2">
      <c r="A250" s="4">
        <v>50</v>
      </c>
      <c r="B250" s="4">
        <v>0</v>
      </c>
      <c r="C250" s="4">
        <v>0</v>
      </c>
      <c r="D250" s="4">
        <v>1</v>
      </c>
      <c r="E250" s="4">
        <v>214</v>
      </c>
      <c r="F250" s="4">
        <f>ROUND(Source!AS233,O250)</f>
        <v>3617.61</v>
      </c>
      <c r="G250" s="4" t="s">
        <v>311</v>
      </c>
      <c r="H250" s="4" t="s">
        <v>312</v>
      </c>
      <c r="I250" s="4"/>
      <c r="J250" s="4"/>
      <c r="K250" s="4">
        <v>214</v>
      </c>
      <c r="L250" s="4">
        <v>16</v>
      </c>
      <c r="M250" s="4">
        <v>3</v>
      </c>
      <c r="N250" s="4" t="s">
        <v>3</v>
      </c>
      <c r="O250" s="4">
        <v>2</v>
      </c>
      <c r="P250" s="4"/>
      <c r="Q250" s="4"/>
      <c r="R250" s="4"/>
      <c r="S250" s="4"/>
      <c r="T250" s="4"/>
      <c r="U250" s="4"/>
      <c r="V250" s="4"/>
      <c r="W250" s="4">
        <v>3617.61</v>
      </c>
      <c r="X250" s="4">
        <v>1</v>
      </c>
      <c r="Y250" s="4">
        <v>3617.61</v>
      </c>
      <c r="Z250" s="4"/>
      <c r="AA250" s="4"/>
      <c r="AB250" s="4"/>
    </row>
    <row r="251" spans="1:28" x14ac:dyDescent="0.2">
      <c r="A251" s="4">
        <v>50</v>
      </c>
      <c r="B251" s="4">
        <v>0</v>
      </c>
      <c r="C251" s="4">
        <v>0</v>
      </c>
      <c r="D251" s="4">
        <v>1</v>
      </c>
      <c r="E251" s="4">
        <v>215</v>
      </c>
      <c r="F251" s="4">
        <f>ROUND(Source!AT233,O251)</f>
        <v>14633.93</v>
      </c>
      <c r="G251" s="4" t="s">
        <v>313</v>
      </c>
      <c r="H251" s="4" t="s">
        <v>314</v>
      </c>
      <c r="I251" s="4"/>
      <c r="J251" s="4"/>
      <c r="K251" s="4">
        <v>215</v>
      </c>
      <c r="L251" s="4">
        <v>17</v>
      </c>
      <c r="M251" s="4">
        <v>3</v>
      </c>
      <c r="N251" s="4" t="s">
        <v>3</v>
      </c>
      <c r="O251" s="4">
        <v>2</v>
      </c>
      <c r="P251" s="4"/>
      <c r="Q251" s="4"/>
      <c r="R251" s="4"/>
      <c r="S251" s="4"/>
      <c r="T251" s="4"/>
      <c r="U251" s="4"/>
      <c r="V251" s="4"/>
      <c r="W251" s="4">
        <v>14633.93</v>
      </c>
      <c r="X251" s="4">
        <v>1</v>
      </c>
      <c r="Y251" s="4">
        <v>14633.93</v>
      </c>
      <c r="Z251" s="4"/>
      <c r="AA251" s="4"/>
      <c r="AB251" s="4"/>
    </row>
    <row r="252" spans="1:28" x14ac:dyDescent="0.2">
      <c r="A252" s="4">
        <v>50</v>
      </c>
      <c r="B252" s="4">
        <v>0</v>
      </c>
      <c r="C252" s="4">
        <v>0</v>
      </c>
      <c r="D252" s="4">
        <v>1</v>
      </c>
      <c r="E252" s="4">
        <v>217</v>
      </c>
      <c r="F252" s="4">
        <f>ROUND(Source!AU233,O252)</f>
        <v>0</v>
      </c>
      <c r="G252" s="4" t="s">
        <v>315</v>
      </c>
      <c r="H252" s="4" t="s">
        <v>316</v>
      </c>
      <c r="I252" s="4"/>
      <c r="J252" s="4"/>
      <c r="K252" s="4">
        <v>217</v>
      </c>
      <c r="L252" s="4">
        <v>18</v>
      </c>
      <c r="M252" s="4">
        <v>3</v>
      </c>
      <c r="N252" s="4" t="s">
        <v>3</v>
      </c>
      <c r="O252" s="4">
        <v>2</v>
      </c>
      <c r="P252" s="4"/>
      <c r="Q252" s="4"/>
      <c r="R252" s="4"/>
      <c r="S252" s="4"/>
      <c r="T252" s="4"/>
      <c r="U252" s="4"/>
      <c r="V252" s="4"/>
      <c r="W252" s="4">
        <v>0</v>
      </c>
      <c r="X252" s="4">
        <v>1</v>
      </c>
      <c r="Y252" s="4">
        <v>0</v>
      </c>
      <c r="Z252" s="4"/>
      <c r="AA252" s="4"/>
      <c r="AB252" s="4"/>
    </row>
    <row r="253" spans="1:28" x14ac:dyDescent="0.2">
      <c r="A253" s="4">
        <v>50</v>
      </c>
      <c r="B253" s="4">
        <v>0</v>
      </c>
      <c r="C253" s="4">
        <v>0</v>
      </c>
      <c r="D253" s="4">
        <v>1</v>
      </c>
      <c r="E253" s="4">
        <v>230</v>
      </c>
      <c r="F253" s="4">
        <f>ROUND(Source!BA233,O253)</f>
        <v>0</v>
      </c>
      <c r="G253" s="4" t="s">
        <v>317</v>
      </c>
      <c r="H253" s="4" t="s">
        <v>318</v>
      </c>
      <c r="I253" s="4"/>
      <c r="J253" s="4"/>
      <c r="K253" s="4">
        <v>230</v>
      </c>
      <c r="L253" s="4">
        <v>19</v>
      </c>
      <c r="M253" s="4">
        <v>3</v>
      </c>
      <c r="N253" s="4" t="s">
        <v>3</v>
      </c>
      <c r="O253" s="4">
        <v>2</v>
      </c>
      <c r="P253" s="4"/>
      <c r="Q253" s="4"/>
      <c r="R253" s="4"/>
      <c r="S253" s="4"/>
      <c r="T253" s="4"/>
      <c r="U253" s="4"/>
      <c r="V253" s="4"/>
      <c r="W253" s="4">
        <v>0</v>
      </c>
      <c r="X253" s="4">
        <v>1</v>
      </c>
      <c r="Y253" s="4">
        <v>0</v>
      </c>
      <c r="Z253" s="4"/>
      <c r="AA253" s="4"/>
      <c r="AB253" s="4"/>
    </row>
    <row r="254" spans="1:28" x14ac:dyDescent="0.2">
      <c r="A254" s="4">
        <v>50</v>
      </c>
      <c r="B254" s="4">
        <v>0</v>
      </c>
      <c r="C254" s="4">
        <v>0</v>
      </c>
      <c r="D254" s="4">
        <v>1</v>
      </c>
      <c r="E254" s="4">
        <v>206</v>
      </c>
      <c r="F254" s="4">
        <f>ROUND(Source!T233,O254)</f>
        <v>0</v>
      </c>
      <c r="G254" s="4" t="s">
        <v>319</v>
      </c>
      <c r="H254" s="4" t="s">
        <v>320</v>
      </c>
      <c r="I254" s="4"/>
      <c r="J254" s="4"/>
      <c r="K254" s="4">
        <v>206</v>
      </c>
      <c r="L254" s="4">
        <v>20</v>
      </c>
      <c r="M254" s="4">
        <v>3</v>
      </c>
      <c r="N254" s="4" t="s">
        <v>3</v>
      </c>
      <c r="O254" s="4">
        <v>2</v>
      </c>
      <c r="P254" s="4"/>
      <c r="Q254" s="4"/>
      <c r="R254" s="4"/>
      <c r="S254" s="4"/>
      <c r="T254" s="4"/>
      <c r="U254" s="4"/>
      <c r="V254" s="4"/>
      <c r="W254" s="4">
        <v>0</v>
      </c>
      <c r="X254" s="4">
        <v>1</v>
      </c>
      <c r="Y254" s="4">
        <v>0</v>
      </c>
      <c r="Z254" s="4"/>
      <c r="AA254" s="4"/>
      <c r="AB254" s="4"/>
    </row>
    <row r="255" spans="1:28" x14ac:dyDescent="0.2">
      <c r="A255" s="4">
        <v>50</v>
      </c>
      <c r="B255" s="4">
        <v>0</v>
      </c>
      <c r="C255" s="4">
        <v>0</v>
      </c>
      <c r="D255" s="4">
        <v>1</v>
      </c>
      <c r="E255" s="4">
        <v>207</v>
      </c>
      <c r="F255" s="4">
        <f>Source!U233</f>
        <v>16.199399999999997</v>
      </c>
      <c r="G255" s="4" t="s">
        <v>321</v>
      </c>
      <c r="H255" s="4" t="s">
        <v>322</v>
      </c>
      <c r="I255" s="4"/>
      <c r="J255" s="4"/>
      <c r="K255" s="4">
        <v>207</v>
      </c>
      <c r="L255" s="4">
        <v>21</v>
      </c>
      <c r="M255" s="4">
        <v>3</v>
      </c>
      <c r="N255" s="4" t="s">
        <v>3</v>
      </c>
      <c r="O255" s="4">
        <v>-1</v>
      </c>
      <c r="P255" s="4"/>
      <c r="Q255" s="4"/>
      <c r="R255" s="4"/>
      <c r="S255" s="4"/>
      <c r="T255" s="4"/>
      <c r="U255" s="4"/>
      <c r="V255" s="4"/>
      <c r="W255" s="4">
        <v>16.199400000000001</v>
      </c>
      <c r="X255" s="4">
        <v>1</v>
      </c>
      <c r="Y255" s="4">
        <v>16.199400000000001</v>
      </c>
      <c r="Z255" s="4"/>
      <c r="AA255" s="4"/>
      <c r="AB255" s="4"/>
    </row>
    <row r="256" spans="1:28" x14ac:dyDescent="0.2">
      <c r="A256" s="4">
        <v>50</v>
      </c>
      <c r="B256" s="4">
        <v>0</v>
      </c>
      <c r="C256" s="4">
        <v>0</v>
      </c>
      <c r="D256" s="4">
        <v>1</v>
      </c>
      <c r="E256" s="4">
        <v>208</v>
      </c>
      <c r="F256" s="4">
        <f>Source!V233</f>
        <v>3.0324</v>
      </c>
      <c r="G256" s="4" t="s">
        <v>323</v>
      </c>
      <c r="H256" s="4" t="s">
        <v>324</v>
      </c>
      <c r="I256" s="4"/>
      <c r="J256" s="4"/>
      <c r="K256" s="4">
        <v>208</v>
      </c>
      <c r="L256" s="4">
        <v>22</v>
      </c>
      <c r="M256" s="4">
        <v>3</v>
      </c>
      <c r="N256" s="4" t="s">
        <v>3</v>
      </c>
      <c r="O256" s="4">
        <v>-1</v>
      </c>
      <c r="P256" s="4"/>
      <c r="Q256" s="4"/>
      <c r="R256" s="4"/>
      <c r="S256" s="4"/>
      <c r="T256" s="4"/>
      <c r="U256" s="4"/>
      <c r="V256" s="4"/>
      <c r="W256" s="4">
        <v>3.0324</v>
      </c>
      <c r="X256" s="4">
        <v>1</v>
      </c>
      <c r="Y256" s="4">
        <v>3.0324</v>
      </c>
      <c r="Z256" s="4"/>
      <c r="AA256" s="4"/>
      <c r="AB256" s="4"/>
    </row>
    <row r="257" spans="1:88" x14ac:dyDescent="0.2">
      <c r="A257" s="4">
        <v>50</v>
      </c>
      <c r="B257" s="4">
        <v>0</v>
      </c>
      <c r="C257" s="4">
        <v>0</v>
      </c>
      <c r="D257" s="4">
        <v>1</v>
      </c>
      <c r="E257" s="4">
        <v>209</v>
      </c>
      <c r="F257" s="4">
        <f>ROUND(Source!W233,O257)</f>
        <v>0</v>
      </c>
      <c r="G257" s="4" t="s">
        <v>325</v>
      </c>
      <c r="H257" s="4" t="s">
        <v>326</v>
      </c>
      <c r="I257" s="4"/>
      <c r="J257" s="4"/>
      <c r="K257" s="4">
        <v>209</v>
      </c>
      <c r="L257" s="4">
        <v>23</v>
      </c>
      <c r="M257" s="4">
        <v>3</v>
      </c>
      <c r="N257" s="4" t="s">
        <v>3</v>
      </c>
      <c r="O257" s="4">
        <v>2</v>
      </c>
      <c r="P257" s="4"/>
      <c r="Q257" s="4"/>
      <c r="R257" s="4"/>
      <c r="S257" s="4"/>
      <c r="T257" s="4"/>
      <c r="U257" s="4"/>
      <c r="V257" s="4"/>
      <c r="W257" s="4">
        <v>0</v>
      </c>
      <c r="X257" s="4">
        <v>1</v>
      </c>
      <c r="Y257" s="4">
        <v>0</v>
      </c>
      <c r="Z257" s="4"/>
      <c r="AA257" s="4"/>
      <c r="AB257" s="4"/>
    </row>
    <row r="258" spans="1:88" x14ac:dyDescent="0.2">
      <c r="A258" s="4">
        <v>50</v>
      </c>
      <c r="B258" s="4">
        <v>0</v>
      </c>
      <c r="C258" s="4">
        <v>0</v>
      </c>
      <c r="D258" s="4">
        <v>1</v>
      </c>
      <c r="E258" s="4">
        <v>233</v>
      </c>
      <c r="F258" s="4">
        <f>ROUND(Source!BD233,O258)</f>
        <v>0</v>
      </c>
      <c r="G258" s="4" t="s">
        <v>327</v>
      </c>
      <c r="H258" s="4" t="s">
        <v>328</v>
      </c>
      <c r="I258" s="4"/>
      <c r="J258" s="4"/>
      <c r="K258" s="4">
        <v>233</v>
      </c>
      <c r="L258" s="4">
        <v>24</v>
      </c>
      <c r="M258" s="4">
        <v>3</v>
      </c>
      <c r="N258" s="4" t="s">
        <v>3</v>
      </c>
      <c r="O258" s="4">
        <v>2</v>
      </c>
      <c r="P258" s="4"/>
      <c r="Q258" s="4"/>
      <c r="R258" s="4"/>
      <c r="S258" s="4"/>
      <c r="T258" s="4"/>
      <c r="U258" s="4"/>
      <c r="V258" s="4"/>
      <c r="W258" s="4">
        <v>0</v>
      </c>
      <c r="X258" s="4">
        <v>1</v>
      </c>
      <c r="Y258" s="4">
        <v>0</v>
      </c>
      <c r="Z258" s="4"/>
      <c r="AA258" s="4"/>
      <c r="AB258" s="4"/>
    </row>
    <row r="259" spans="1:88" x14ac:dyDescent="0.2">
      <c r="A259" s="4">
        <v>50</v>
      </c>
      <c r="B259" s="4">
        <v>0</v>
      </c>
      <c r="C259" s="4">
        <v>0</v>
      </c>
      <c r="D259" s="4">
        <v>1</v>
      </c>
      <c r="E259" s="4">
        <v>210</v>
      </c>
      <c r="F259" s="4">
        <f>ROUND(Source!X233,O259)</f>
        <v>5003.1000000000004</v>
      </c>
      <c r="G259" s="4" t="s">
        <v>329</v>
      </c>
      <c r="H259" s="4" t="s">
        <v>330</v>
      </c>
      <c r="I259" s="4"/>
      <c r="J259" s="4"/>
      <c r="K259" s="4">
        <v>210</v>
      </c>
      <c r="L259" s="4">
        <v>25</v>
      </c>
      <c r="M259" s="4">
        <v>3</v>
      </c>
      <c r="N259" s="4" t="s">
        <v>3</v>
      </c>
      <c r="O259" s="4">
        <v>2</v>
      </c>
      <c r="P259" s="4"/>
      <c r="Q259" s="4"/>
      <c r="R259" s="4"/>
      <c r="S259" s="4"/>
      <c r="T259" s="4"/>
      <c r="U259" s="4"/>
      <c r="V259" s="4"/>
      <c r="W259" s="4">
        <v>5003.1000000000004</v>
      </c>
      <c r="X259" s="4">
        <v>1</v>
      </c>
      <c r="Y259" s="4">
        <v>5003.1000000000004</v>
      </c>
      <c r="Z259" s="4"/>
      <c r="AA259" s="4"/>
      <c r="AB259" s="4"/>
    </row>
    <row r="260" spans="1:88" x14ac:dyDescent="0.2">
      <c r="A260" s="4">
        <v>50</v>
      </c>
      <c r="B260" s="4">
        <v>0</v>
      </c>
      <c r="C260" s="4">
        <v>0</v>
      </c>
      <c r="D260" s="4">
        <v>1</v>
      </c>
      <c r="E260" s="4">
        <v>211</v>
      </c>
      <c r="F260" s="4">
        <f>ROUND(Source!Y233,O260)</f>
        <v>3610.9</v>
      </c>
      <c r="G260" s="4" t="s">
        <v>331</v>
      </c>
      <c r="H260" s="4" t="s">
        <v>332</v>
      </c>
      <c r="I260" s="4"/>
      <c r="J260" s="4"/>
      <c r="K260" s="4">
        <v>211</v>
      </c>
      <c r="L260" s="4">
        <v>26</v>
      </c>
      <c r="M260" s="4">
        <v>3</v>
      </c>
      <c r="N260" s="4" t="s">
        <v>3</v>
      </c>
      <c r="O260" s="4">
        <v>2</v>
      </c>
      <c r="P260" s="4"/>
      <c r="Q260" s="4"/>
      <c r="R260" s="4"/>
      <c r="S260" s="4"/>
      <c r="T260" s="4"/>
      <c r="U260" s="4"/>
      <c r="V260" s="4"/>
      <c r="W260" s="4">
        <v>3610.9</v>
      </c>
      <c r="X260" s="4">
        <v>1</v>
      </c>
      <c r="Y260" s="4">
        <v>3610.9</v>
      </c>
      <c r="Z260" s="4"/>
      <c r="AA260" s="4"/>
      <c r="AB260" s="4"/>
    </row>
    <row r="261" spans="1:88" x14ac:dyDescent="0.2">
      <c r="A261" s="4">
        <v>50</v>
      </c>
      <c r="B261" s="4">
        <v>0</v>
      </c>
      <c r="C261" s="4">
        <v>0</v>
      </c>
      <c r="D261" s="4">
        <v>1</v>
      </c>
      <c r="E261" s="4">
        <v>224</v>
      </c>
      <c r="F261" s="4">
        <f>ROUND(Source!AR233,O261)</f>
        <v>18251.54</v>
      </c>
      <c r="G261" s="4" t="s">
        <v>333</v>
      </c>
      <c r="H261" s="4" t="s">
        <v>334</v>
      </c>
      <c r="I261" s="4"/>
      <c r="J261" s="4"/>
      <c r="K261" s="4">
        <v>224</v>
      </c>
      <c r="L261" s="4">
        <v>27</v>
      </c>
      <c r="M261" s="4">
        <v>3</v>
      </c>
      <c r="N261" s="4" t="s">
        <v>3</v>
      </c>
      <c r="O261" s="4">
        <v>2</v>
      </c>
      <c r="P261" s="4"/>
      <c r="Q261" s="4"/>
      <c r="R261" s="4"/>
      <c r="S261" s="4"/>
      <c r="T261" s="4"/>
      <c r="U261" s="4"/>
      <c r="V261" s="4"/>
      <c r="W261" s="4">
        <v>18251.54</v>
      </c>
      <c r="X261" s="4">
        <v>1</v>
      </c>
      <c r="Y261" s="4">
        <v>18251.54</v>
      </c>
      <c r="Z261" s="4"/>
      <c r="AA261" s="4"/>
      <c r="AB261" s="4"/>
    </row>
    <row r="262" spans="1:88" x14ac:dyDescent="0.2">
      <c r="A262" s="4">
        <v>50</v>
      </c>
      <c r="B262" s="4">
        <v>1</v>
      </c>
      <c r="C262" s="4">
        <v>0</v>
      </c>
      <c r="D262" s="4">
        <v>2</v>
      </c>
      <c r="E262" s="4">
        <v>0</v>
      </c>
      <c r="F262" s="4">
        <f>ROUND(F248,O262)</f>
        <v>5814.84</v>
      </c>
      <c r="G262" s="4" t="s">
        <v>335</v>
      </c>
      <c r="H262" s="4" t="s">
        <v>307</v>
      </c>
      <c r="I262" s="4"/>
      <c r="J262" s="4"/>
      <c r="K262" s="4">
        <v>212</v>
      </c>
      <c r="L262" s="4">
        <v>28</v>
      </c>
      <c r="M262" s="4">
        <v>0</v>
      </c>
      <c r="N262" s="4" t="s">
        <v>3</v>
      </c>
      <c r="O262" s="4">
        <v>2</v>
      </c>
      <c r="P262" s="4"/>
      <c r="Q262" s="4"/>
      <c r="R262" s="4"/>
      <c r="S262" s="4"/>
      <c r="T262" s="4"/>
      <c r="U262" s="4"/>
      <c r="V262" s="4"/>
      <c r="W262" s="4">
        <v>5814.84</v>
      </c>
      <c r="X262" s="4">
        <v>1</v>
      </c>
      <c r="Y262" s="4">
        <v>5814.84</v>
      </c>
      <c r="Z262" s="4"/>
      <c r="AA262" s="4"/>
      <c r="AB262" s="4"/>
    </row>
    <row r="263" spans="1:88" x14ac:dyDescent="0.2">
      <c r="A263" s="4">
        <v>50</v>
      </c>
      <c r="B263" s="4">
        <v>1</v>
      </c>
      <c r="C263" s="4">
        <v>0</v>
      </c>
      <c r="D263" s="4">
        <v>2</v>
      </c>
      <c r="E263" s="4">
        <v>0</v>
      </c>
      <c r="F263" s="4">
        <f>ROUND(F245,O263)</f>
        <v>3822.7</v>
      </c>
      <c r="G263" s="4" t="s">
        <v>336</v>
      </c>
      <c r="H263" s="4" t="s">
        <v>337</v>
      </c>
      <c r="I263" s="4"/>
      <c r="J263" s="4"/>
      <c r="K263" s="4">
        <v>212</v>
      </c>
      <c r="L263" s="4">
        <v>29</v>
      </c>
      <c r="M263" s="4">
        <v>0</v>
      </c>
      <c r="N263" s="4" t="s">
        <v>3</v>
      </c>
      <c r="O263" s="4">
        <v>2</v>
      </c>
      <c r="P263" s="4"/>
      <c r="Q263" s="4"/>
      <c r="R263" s="4"/>
      <c r="S263" s="4"/>
      <c r="T263" s="4"/>
      <c r="U263" s="4"/>
      <c r="V263" s="4"/>
      <c r="W263" s="4">
        <v>3822.7</v>
      </c>
      <c r="X263" s="4">
        <v>1</v>
      </c>
      <c r="Y263" s="4">
        <v>3822.7</v>
      </c>
      <c r="Z263" s="4"/>
      <c r="AA263" s="4"/>
      <c r="AB263" s="4"/>
    </row>
    <row r="264" spans="1:88" x14ac:dyDescent="0.2">
      <c r="A264" s="4">
        <v>50</v>
      </c>
      <c r="B264" s="4">
        <v>1</v>
      </c>
      <c r="C264" s="4">
        <v>0</v>
      </c>
      <c r="D264" s="4">
        <v>2</v>
      </c>
      <c r="E264" s="4">
        <v>0</v>
      </c>
      <c r="F264" s="4">
        <f>ROUND(F236,O264)</f>
        <v>0</v>
      </c>
      <c r="G264" s="4" t="s">
        <v>338</v>
      </c>
      <c r="H264" s="4" t="s">
        <v>339</v>
      </c>
      <c r="I264" s="4"/>
      <c r="J264" s="4"/>
      <c r="K264" s="4">
        <v>212</v>
      </c>
      <c r="L264" s="4">
        <v>30</v>
      </c>
      <c r="M264" s="4">
        <v>0</v>
      </c>
      <c r="N264" s="4" t="s">
        <v>3</v>
      </c>
      <c r="O264" s="4">
        <v>2</v>
      </c>
      <c r="P264" s="4"/>
      <c r="Q264" s="4"/>
      <c r="R264" s="4"/>
      <c r="S264" s="4"/>
      <c r="T264" s="4"/>
      <c r="U264" s="4"/>
      <c r="V264" s="4"/>
      <c r="W264" s="4">
        <v>0</v>
      </c>
      <c r="X264" s="4">
        <v>1</v>
      </c>
      <c r="Y264" s="4">
        <v>0</v>
      </c>
      <c r="Z264" s="4"/>
      <c r="AA264" s="4"/>
      <c r="AB264" s="4"/>
    </row>
    <row r="265" spans="1:88" x14ac:dyDescent="0.2">
      <c r="A265" s="4">
        <v>50</v>
      </c>
      <c r="B265" s="4">
        <v>1</v>
      </c>
      <c r="C265" s="4">
        <v>0</v>
      </c>
      <c r="D265" s="4">
        <v>2</v>
      </c>
      <c r="E265" s="4">
        <v>0</v>
      </c>
      <c r="F265" s="4">
        <f>ROUND(F259,O265)</f>
        <v>5003.1000000000004</v>
      </c>
      <c r="G265" s="4" t="s">
        <v>340</v>
      </c>
      <c r="H265" s="4" t="s">
        <v>329</v>
      </c>
      <c r="I265" s="4"/>
      <c r="J265" s="4"/>
      <c r="K265" s="4">
        <v>212</v>
      </c>
      <c r="L265" s="4">
        <v>31</v>
      </c>
      <c r="M265" s="4">
        <v>0</v>
      </c>
      <c r="N265" s="4" t="s">
        <v>3</v>
      </c>
      <c r="O265" s="4">
        <v>2</v>
      </c>
      <c r="P265" s="4"/>
      <c r="Q265" s="4"/>
      <c r="R265" s="4"/>
      <c r="S265" s="4"/>
      <c r="T265" s="4"/>
      <c r="U265" s="4"/>
      <c r="V265" s="4"/>
      <c r="W265" s="4">
        <v>5003.1000000000004</v>
      </c>
      <c r="X265" s="4">
        <v>1</v>
      </c>
      <c r="Y265" s="4">
        <v>5003.1000000000004</v>
      </c>
      <c r="Z265" s="4"/>
      <c r="AA265" s="4"/>
      <c r="AB265" s="4"/>
    </row>
    <row r="266" spans="1:88" x14ac:dyDescent="0.2">
      <c r="A266" s="4">
        <v>50</v>
      </c>
      <c r="B266" s="4">
        <v>1</v>
      </c>
      <c r="C266" s="4">
        <v>0</v>
      </c>
      <c r="D266" s="4">
        <v>2</v>
      </c>
      <c r="E266" s="4">
        <v>0</v>
      </c>
      <c r="F266" s="4">
        <f>ROUND(F260,O266)</f>
        <v>3610.9</v>
      </c>
      <c r="G266" s="4" t="s">
        <v>341</v>
      </c>
      <c r="H266" s="4" t="s">
        <v>342</v>
      </c>
      <c r="I266" s="4"/>
      <c r="J266" s="4"/>
      <c r="K266" s="4">
        <v>212</v>
      </c>
      <c r="L266" s="4">
        <v>32</v>
      </c>
      <c r="M266" s="4">
        <v>0</v>
      </c>
      <c r="N266" s="4" t="s">
        <v>3</v>
      </c>
      <c r="O266" s="4">
        <v>2</v>
      </c>
      <c r="P266" s="4"/>
      <c r="Q266" s="4"/>
      <c r="R266" s="4"/>
      <c r="S266" s="4"/>
      <c r="T266" s="4"/>
      <c r="U266" s="4"/>
      <c r="V266" s="4"/>
      <c r="W266" s="4">
        <v>3610.9</v>
      </c>
      <c r="X266" s="4">
        <v>1</v>
      </c>
      <c r="Y266" s="4">
        <v>3610.9</v>
      </c>
      <c r="Z266" s="4"/>
      <c r="AA266" s="4"/>
      <c r="AB266" s="4"/>
    </row>
    <row r="267" spans="1:88" x14ac:dyDescent="0.2">
      <c r="A267" s="4">
        <v>50</v>
      </c>
      <c r="B267" s="4">
        <v>0</v>
      </c>
      <c r="C267" s="4">
        <v>0</v>
      </c>
      <c r="D267" s="4">
        <v>2</v>
      </c>
      <c r="E267" s="4">
        <v>0</v>
      </c>
      <c r="F267" s="4">
        <v>0</v>
      </c>
      <c r="G267" s="4" t="s">
        <v>343</v>
      </c>
      <c r="H267" s="4" t="s">
        <v>328</v>
      </c>
      <c r="I267" s="4"/>
      <c r="J267" s="4"/>
      <c r="K267" s="4">
        <v>212</v>
      </c>
      <c r="L267" s="4">
        <v>33</v>
      </c>
      <c r="M267" s="4">
        <v>1</v>
      </c>
      <c r="N267" s="4" t="s">
        <v>3</v>
      </c>
      <c r="O267" s="4">
        <v>2</v>
      </c>
      <c r="P267" s="4"/>
      <c r="Q267" s="4"/>
      <c r="R267" s="4"/>
      <c r="S267" s="4"/>
      <c r="T267" s="4"/>
      <c r="U267" s="4"/>
      <c r="V267" s="4"/>
      <c r="W267" s="4">
        <v>0</v>
      </c>
      <c r="X267" s="4">
        <v>1</v>
      </c>
      <c r="Y267" s="4">
        <v>0</v>
      </c>
      <c r="Z267" s="4"/>
      <c r="AA267" s="4"/>
      <c r="AB267" s="4"/>
    </row>
    <row r="268" spans="1:88" x14ac:dyDescent="0.2">
      <c r="A268" s="4">
        <v>50</v>
      </c>
      <c r="B268" s="4">
        <v>0</v>
      </c>
      <c r="C268" s="4">
        <v>0</v>
      </c>
      <c r="D268" s="4">
        <v>2</v>
      </c>
      <c r="E268" s="4">
        <v>0</v>
      </c>
      <c r="F268" s="4">
        <v>0</v>
      </c>
      <c r="G268" s="4" t="s">
        <v>344</v>
      </c>
      <c r="H268" s="4" t="s">
        <v>345</v>
      </c>
      <c r="I268" s="4"/>
      <c r="J268" s="4"/>
      <c r="K268" s="4">
        <v>212</v>
      </c>
      <c r="L268" s="4">
        <v>34</v>
      </c>
      <c r="M268" s="4">
        <v>1</v>
      </c>
      <c r="N268" s="4" t="s">
        <v>3</v>
      </c>
      <c r="O268" s="4">
        <v>2</v>
      </c>
      <c r="P268" s="4"/>
      <c r="Q268" s="4"/>
      <c r="R268" s="4"/>
      <c r="S268" s="4"/>
      <c r="T268" s="4"/>
      <c r="U268" s="4"/>
      <c r="V268" s="4"/>
      <c r="W268" s="4">
        <v>0</v>
      </c>
      <c r="X268" s="4">
        <v>1</v>
      </c>
      <c r="Y268" s="4">
        <v>0</v>
      </c>
      <c r="Z268" s="4"/>
      <c r="AA268" s="4"/>
      <c r="AB268" s="4"/>
    </row>
    <row r="269" spans="1:88" x14ac:dyDescent="0.2">
      <c r="A269" s="4">
        <v>50</v>
      </c>
      <c r="B269" s="4">
        <v>1</v>
      </c>
      <c r="C269" s="4">
        <v>0</v>
      </c>
      <c r="D269" s="4">
        <v>2</v>
      </c>
      <c r="E269" s="4">
        <v>213</v>
      </c>
      <c r="F269" s="4">
        <f>ROUND(F261,O269)</f>
        <v>18251.54</v>
      </c>
      <c r="G269" s="4" t="s">
        <v>346</v>
      </c>
      <c r="H269" s="4" t="s">
        <v>347</v>
      </c>
      <c r="I269" s="4"/>
      <c r="J269" s="4"/>
      <c r="K269" s="4">
        <v>212</v>
      </c>
      <c r="L269" s="4">
        <v>35</v>
      </c>
      <c r="M269" s="4">
        <v>0</v>
      </c>
      <c r="N269" s="4" t="s">
        <v>3</v>
      </c>
      <c r="O269" s="4">
        <v>2</v>
      </c>
      <c r="P269" s="4"/>
      <c r="Q269" s="4"/>
      <c r="R269" s="4"/>
      <c r="S269" s="4"/>
      <c r="T269" s="4"/>
      <c r="U269" s="4"/>
      <c r="V269" s="4"/>
      <c r="W269" s="4">
        <v>18251.54</v>
      </c>
      <c r="X269" s="4">
        <v>1</v>
      </c>
      <c r="Y269" s="4">
        <v>18251.54</v>
      </c>
      <c r="Z269" s="4"/>
      <c r="AA269" s="4"/>
      <c r="AB269" s="4"/>
    </row>
    <row r="271" spans="1:88" x14ac:dyDescent="0.2">
      <c r="A271" s="1">
        <v>5</v>
      </c>
      <c r="B271" s="1">
        <v>1</v>
      </c>
      <c r="C271" s="1"/>
      <c r="D271" s="1">
        <f>ROW(A323)</f>
        <v>323</v>
      </c>
      <c r="E271" s="1"/>
      <c r="F271" s="1" t="s">
        <v>174</v>
      </c>
      <c r="G271" s="1" t="s">
        <v>361</v>
      </c>
      <c r="H271" s="1" t="s">
        <v>3</v>
      </c>
      <c r="I271" s="1">
        <v>0</v>
      </c>
      <c r="J271" s="1"/>
      <c r="K271" s="1">
        <v>0</v>
      </c>
      <c r="L271" s="1"/>
      <c r="M271" s="1" t="s">
        <v>3</v>
      </c>
      <c r="N271" s="1"/>
      <c r="O271" s="1"/>
      <c r="P271" s="1"/>
      <c r="Q271" s="1"/>
      <c r="R271" s="1"/>
      <c r="S271" s="1">
        <v>0</v>
      </c>
      <c r="T271" s="1"/>
      <c r="U271" s="1" t="s">
        <v>3</v>
      </c>
      <c r="V271" s="1">
        <v>0</v>
      </c>
      <c r="W271" s="1"/>
      <c r="X271" s="1"/>
      <c r="Y271" s="1"/>
      <c r="Z271" s="1"/>
      <c r="AA271" s="1"/>
      <c r="AB271" s="1" t="s">
        <v>3</v>
      </c>
      <c r="AC271" s="1" t="s">
        <v>3</v>
      </c>
      <c r="AD271" s="1" t="s">
        <v>3</v>
      </c>
      <c r="AE271" s="1" t="s">
        <v>3</v>
      </c>
      <c r="AF271" s="1" t="s">
        <v>3</v>
      </c>
      <c r="AG271" s="1" t="s">
        <v>3</v>
      </c>
      <c r="AH271" s="1"/>
      <c r="AI271" s="1"/>
      <c r="AJ271" s="1"/>
      <c r="AK271" s="1"/>
      <c r="AL271" s="1"/>
      <c r="AM271" s="1"/>
      <c r="AN271" s="1"/>
      <c r="AO271" s="1"/>
      <c r="AP271" s="1" t="s">
        <v>3</v>
      </c>
      <c r="AQ271" s="1" t="s">
        <v>3</v>
      </c>
      <c r="AR271" s="1" t="s">
        <v>3</v>
      </c>
      <c r="AS271" s="1"/>
      <c r="AT271" s="1"/>
      <c r="AU271" s="1"/>
      <c r="AV271" s="1"/>
      <c r="AW271" s="1"/>
      <c r="AX271" s="1"/>
      <c r="AY271" s="1"/>
      <c r="AZ271" s="1" t="s">
        <v>3</v>
      </c>
      <c r="BA271" s="1"/>
      <c r="BB271" s="1" t="s">
        <v>3</v>
      </c>
      <c r="BC271" s="1" t="s">
        <v>3</v>
      </c>
      <c r="BD271" s="1" t="s">
        <v>3</v>
      </c>
      <c r="BE271" s="1" t="s">
        <v>3</v>
      </c>
      <c r="BF271" s="1" t="s">
        <v>3</v>
      </c>
      <c r="BG271" s="1" t="s">
        <v>3</v>
      </c>
      <c r="BH271" s="1" t="s">
        <v>3</v>
      </c>
      <c r="BI271" s="1" t="s">
        <v>3</v>
      </c>
      <c r="BJ271" s="1" t="s">
        <v>3</v>
      </c>
      <c r="BK271" s="1" t="s">
        <v>3</v>
      </c>
      <c r="BL271" s="1" t="s">
        <v>3</v>
      </c>
      <c r="BM271" s="1" t="s">
        <v>3</v>
      </c>
      <c r="BN271" s="1" t="s">
        <v>3</v>
      </c>
      <c r="BO271" s="1" t="s">
        <v>3</v>
      </c>
      <c r="BP271" s="1" t="s">
        <v>3</v>
      </c>
      <c r="BQ271" s="1"/>
      <c r="BR271" s="1"/>
      <c r="BS271" s="1"/>
      <c r="BT271" s="1"/>
      <c r="BU271" s="1"/>
      <c r="BV271" s="1"/>
      <c r="BW271" s="1"/>
      <c r="BX271" s="1">
        <v>0</v>
      </c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>
        <v>0</v>
      </c>
    </row>
    <row r="273" spans="1:245" x14ac:dyDescent="0.2">
      <c r="A273" s="2">
        <v>52</v>
      </c>
      <c r="B273" s="2">
        <f t="shared" ref="B273:G273" si="173">B323</f>
        <v>1</v>
      </c>
      <c r="C273" s="2">
        <f t="shared" si="173"/>
        <v>5</v>
      </c>
      <c r="D273" s="2">
        <f t="shared" si="173"/>
        <v>271</v>
      </c>
      <c r="E273" s="2">
        <f t="shared" si="173"/>
        <v>0</v>
      </c>
      <c r="F273" s="2" t="str">
        <f t="shared" si="173"/>
        <v>Новый подраздел</v>
      </c>
      <c r="G273" s="2" t="str">
        <f t="shared" si="173"/>
        <v>Система видеонаблюдения ФОК</v>
      </c>
      <c r="H273" s="2"/>
      <c r="I273" s="2"/>
      <c r="J273" s="2"/>
      <c r="K273" s="2"/>
      <c r="L273" s="2"/>
      <c r="M273" s="2"/>
      <c r="N273" s="2"/>
      <c r="O273" s="2">
        <f t="shared" ref="O273:AT273" si="174">O323</f>
        <v>260175.67</v>
      </c>
      <c r="P273" s="2">
        <f t="shared" si="174"/>
        <v>171650.54</v>
      </c>
      <c r="Q273" s="2">
        <f t="shared" si="174"/>
        <v>8637.5400000000009</v>
      </c>
      <c r="R273" s="2">
        <f t="shared" si="174"/>
        <v>1701.18</v>
      </c>
      <c r="S273" s="2">
        <f t="shared" si="174"/>
        <v>79887.59</v>
      </c>
      <c r="T273" s="2">
        <f t="shared" si="174"/>
        <v>0</v>
      </c>
      <c r="U273" s="2">
        <f t="shared" si="174"/>
        <v>229.72579999999996</v>
      </c>
      <c r="V273" s="2">
        <f t="shared" si="174"/>
        <v>4.7956000000000003</v>
      </c>
      <c r="W273" s="2">
        <f t="shared" si="174"/>
        <v>0</v>
      </c>
      <c r="X273" s="2">
        <f t="shared" si="174"/>
        <v>66186.05</v>
      </c>
      <c r="Y273" s="2">
        <f t="shared" si="174"/>
        <v>45787.46</v>
      </c>
      <c r="Z273" s="2">
        <f t="shared" si="174"/>
        <v>0</v>
      </c>
      <c r="AA273" s="2">
        <f t="shared" si="174"/>
        <v>0</v>
      </c>
      <c r="AB273" s="2">
        <f t="shared" si="174"/>
        <v>260175.67</v>
      </c>
      <c r="AC273" s="2">
        <f t="shared" si="174"/>
        <v>171650.54</v>
      </c>
      <c r="AD273" s="2">
        <f t="shared" si="174"/>
        <v>8637.5400000000009</v>
      </c>
      <c r="AE273" s="2">
        <f t="shared" si="174"/>
        <v>1701.18</v>
      </c>
      <c r="AF273" s="2">
        <f t="shared" si="174"/>
        <v>79887.59</v>
      </c>
      <c r="AG273" s="2">
        <f t="shared" si="174"/>
        <v>0</v>
      </c>
      <c r="AH273" s="2">
        <f t="shared" si="174"/>
        <v>229.72579999999996</v>
      </c>
      <c r="AI273" s="2">
        <f t="shared" si="174"/>
        <v>4.7956000000000003</v>
      </c>
      <c r="AJ273" s="2">
        <f t="shared" si="174"/>
        <v>0</v>
      </c>
      <c r="AK273" s="2">
        <f t="shared" si="174"/>
        <v>66186.05</v>
      </c>
      <c r="AL273" s="2">
        <f t="shared" si="174"/>
        <v>45787.46</v>
      </c>
      <c r="AM273" s="2">
        <f t="shared" si="174"/>
        <v>0</v>
      </c>
      <c r="AN273" s="2">
        <f t="shared" si="174"/>
        <v>0</v>
      </c>
      <c r="AO273" s="2">
        <f t="shared" si="174"/>
        <v>0</v>
      </c>
      <c r="AP273" s="2">
        <f t="shared" si="174"/>
        <v>0</v>
      </c>
      <c r="AQ273" s="2">
        <f t="shared" si="174"/>
        <v>0</v>
      </c>
      <c r="AR273" s="2">
        <f t="shared" si="174"/>
        <v>372149.18</v>
      </c>
      <c r="AS273" s="2">
        <f t="shared" si="174"/>
        <v>185568.71</v>
      </c>
      <c r="AT273" s="2">
        <f t="shared" si="174"/>
        <v>186580.47</v>
      </c>
      <c r="AU273" s="2">
        <f t="shared" ref="AU273:BZ273" si="175">AU323</f>
        <v>0</v>
      </c>
      <c r="AV273" s="2">
        <f t="shared" si="175"/>
        <v>171650.54</v>
      </c>
      <c r="AW273" s="2">
        <f t="shared" si="175"/>
        <v>171650.54</v>
      </c>
      <c r="AX273" s="2">
        <f t="shared" si="175"/>
        <v>0</v>
      </c>
      <c r="AY273" s="2">
        <f t="shared" si="175"/>
        <v>171650.54</v>
      </c>
      <c r="AZ273" s="2">
        <f t="shared" si="175"/>
        <v>0</v>
      </c>
      <c r="BA273" s="2">
        <f t="shared" si="175"/>
        <v>0</v>
      </c>
      <c r="BB273" s="2">
        <f t="shared" si="175"/>
        <v>0</v>
      </c>
      <c r="BC273" s="2">
        <f t="shared" si="175"/>
        <v>0</v>
      </c>
      <c r="BD273" s="2">
        <f t="shared" si="175"/>
        <v>0</v>
      </c>
      <c r="BE273" s="2">
        <f t="shared" si="175"/>
        <v>0</v>
      </c>
      <c r="BF273" s="2">
        <f t="shared" si="175"/>
        <v>0</v>
      </c>
      <c r="BG273" s="2">
        <f t="shared" si="175"/>
        <v>0</v>
      </c>
      <c r="BH273" s="2">
        <f t="shared" si="175"/>
        <v>0</v>
      </c>
      <c r="BI273" s="2">
        <f t="shared" si="175"/>
        <v>0</v>
      </c>
      <c r="BJ273" s="2">
        <f t="shared" si="175"/>
        <v>0</v>
      </c>
      <c r="BK273" s="2">
        <f t="shared" si="175"/>
        <v>0</v>
      </c>
      <c r="BL273" s="2">
        <f t="shared" si="175"/>
        <v>0</v>
      </c>
      <c r="BM273" s="2">
        <f t="shared" si="175"/>
        <v>0</v>
      </c>
      <c r="BN273" s="2">
        <f t="shared" si="175"/>
        <v>0</v>
      </c>
      <c r="BO273" s="2">
        <f t="shared" si="175"/>
        <v>0</v>
      </c>
      <c r="BP273" s="2">
        <f t="shared" si="175"/>
        <v>0</v>
      </c>
      <c r="BQ273" s="2">
        <f t="shared" si="175"/>
        <v>0</v>
      </c>
      <c r="BR273" s="2">
        <f t="shared" si="175"/>
        <v>0</v>
      </c>
      <c r="BS273" s="2">
        <f t="shared" si="175"/>
        <v>0</v>
      </c>
      <c r="BT273" s="2">
        <f t="shared" si="175"/>
        <v>0</v>
      </c>
      <c r="BU273" s="2">
        <f t="shared" si="175"/>
        <v>0</v>
      </c>
      <c r="BV273" s="2">
        <f t="shared" si="175"/>
        <v>0</v>
      </c>
      <c r="BW273" s="2">
        <f t="shared" si="175"/>
        <v>0</v>
      </c>
      <c r="BX273" s="2">
        <f t="shared" si="175"/>
        <v>0</v>
      </c>
      <c r="BY273" s="2">
        <f t="shared" si="175"/>
        <v>0</v>
      </c>
      <c r="BZ273" s="2">
        <f t="shared" si="175"/>
        <v>0</v>
      </c>
      <c r="CA273" s="2">
        <f t="shared" ref="CA273:DF273" si="176">CA323</f>
        <v>372149.18</v>
      </c>
      <c r="CB273" s="2">
        <f t="shared" si="176"/>
        <v>185568.71</v>
      </c>
      <c r="CC273" s="2">
        <f t="shared" si="176"/>
        <v>186580.47</v>
      </c>
      <c r="CD273" s="2">
        <f t="shared" si="176"/>
        <v>0</v>
      </c>
      <c r="CE273" s="2">
        <f t="shared" si="176"/>
        <v>171650.54</v>
      </c>
      <c r="CF273" s="2">
        <f t="shared" si="176"/>
        <v>171650.54</v>
      </c>
      <c r="CG273" s="2">
        <f t="shared" si="176"/>
        <v>0</v>
      </c>
      <c r="CH273" s="2">
        <f t="shared" si="176"/>
        <v>171650.54</v>
      </c>
      <c r="CI273" s="2">
        <f t="shared" si="176"/>
        <v>0</v>
      </c>
      <c r="CJ273" s="2">
        <f t="shared" si="176"/>
        <v>0</v>
      </c>
      <c r="CK273" s="2">
        <f t="shared" si="176"/>
        <v>0</v>
      </c>
      <c r="CL273" s="2">
        <f t="shared" si="176"/>
        <v>0</v>
      </c>
      <c r="CM273" s="2">
        <f t="shared" si="176"/>
        <v>0</v>
      </c>
      <c r="CN273" s="2">
        <f t="shared" si="176"/>
        <v>0</v>
      </c>
      <c r="CO273" s="2">
        <f t="shared" si="176"/>
        <v>0</v>
      </c>
      <c r="CP273" s="2">
        <f t="shared" si="176"/>
        <v>0</v>
      </c>
      <c r="CQ273" s="2">
        <f t="shared" si="176"/>
        <v>0</v>
      </c>
      <c r="CR273" s="2">
        <f t="shared" si="176"/>
        <v>0</v>
      </c>
      <c r="CS273" s="2">
        <f t="shared" si="176"/>
        <v>0</v>
      </c>
      <c r="CT273" s="2">
        <f t="shared" si="176"/>
        <v>0</v>
      </c>
      <c r="CU273" s="2">
        <f t="shared" si="176"/>
        <v>0</v>
      </c>
      <c r="CV273" s="2">
        <f t="shared" si="176"/>
        <v>0</v>
      </c>
      <c r="CW273" s="2">
        <f t="shared" si="176"/>
        <v>0</v>
      </c>
      <c r="CX273" s="2">
        <f t="shared" si="176"/>
        <v>0</v>
      </c>
      <c r="CY273" s="2">
        <f t="shared" si="176"/>
        <v>0</v>
      </c>
      <c r="CZ273" s="2">
        <f t="shared" si="176"/>
        <v>0</v>
      </c>
      <c r="DA273" s="2">
        <f t="shared" si="176"/>
        <v>0</v>
      </c>
      <c r="DB273" s="2">
        <f t="shared" si="176"/>
        <v>0</v>
      </c>
      <c r="DC273" s="2">
        <f t="shared" si="176"/>
        <v>0</v>
      </c>
      <c r="DD273" s="2">
        <f t="shared" si="176"/>
        <v>0</v>
      </c>
      <c r="DE273" s="2">
        <f t="shared" si="176"/>
        <v>0</v>
      </c>
      <c r="DF273" s="2">
        <f t="shared" si="176"/>
        <v>0</v>
      </c>
      <c r="DG273" s="3">
        <f t="shared" ref="DG273:EL273" si="177">DG323</f>
        <v>0</v>
      </c>
      <c r="DH273" s="3">
        <f t="shared" si="177"/>
        <v>0</v>
      </c>
      <c r="DI273" s="3">
        <f t="shared" si="177"/>
        <v>0</v>
      </c>
      <c r="DJ273" s="3">
        <f t="shared" si="177"/>
        <v>0</v>
      </c>
      <c r="DK273" s="3">
        <f t="shared" si="177"/>
        <v>0</v>
      </c>
      <c r="DL273" s="3">
        <f t="shared" si="177"/>
        <v>0</v>
      </c>
      <c r="DM273" s="3">
        <f t="shared" si="177"/>
        <v>0</v>
      </c>
      <c r="DN273" s="3">
        <f t="shared" si="177"/>
        <v>0</v>
      </c>
      <c r="DO273" s="3">
        <f t="shared" si="177"/>
        <v>0</v>
      </c>
      <c r="DP273" s="3">
        <f t="shared" si="177"/>
        <v>0</v>
      </c>
      <c r="DQ273" s="3">
        <f t="shared" si="177"/>
        <v>0</v>
      </c>
      <c r="DR273" s="3">
        <f t="shared" si="177"/>
        <v>0</v>
      </c>
      <c r="DS273" s="3">
        <f t="shared" si="177"/>
        <v>0</v>
      </c>
      <c r="DT273" s="3">
        <f t="shared" si="177"/>
        <v>0</v>
      </c>
      <c r="DU273" s="3">
        <f t="shared" si="177"/>
        <v>0</v>
      </c>
      <c r="DV273" s="3">
        <f t="shared" si="177"/>
        <v>0</v>
      </c>
      <c r="DW273" s="3">
        <f t="shared" si="177"/>
        <v>0</v>
      </c>
      <c r="DX273" s="3">
        <f t="shared" si="177"/>
        <v>0</v>
      </c>
      <c r="DY273" s="3">
        <f t="shared" si="177"/>
        <v>0</v>
      </c>
      <c r="DZ273" s="3">
        <f t="shared" si="177"/>
        <v>0</v>
      </c>
      <c r="EA273" s="3">
        <f t="shared" si="177"/>
        <v>0</v>
      </c>
      <c r="EB273" s="3">
        <f t="shared" si="177"/>
        <v>0</v>
      </c>
      <c r="EC273" s="3">
        <f t="shared" si="177"/>
        <v>0</v>
      </c>
      <c r="ED273" s="3">
        <f t="shared" si="177"/>
        <v>0</v>
      </c>
      <c r="EE273" s="3">
        <f t="shared" si="177"/>
        <v>0</v>
      </c>
      <c r="EF273" s="3">
        <f t="shared" si="177"/>
        <v>0</v>
      </c>
      <c r="EG273" s="3">
        <f t="shared" si="177"/>
        <v>0</v>
      </c>
      <c r="EH273" s="3">
        <f t="shared" si="177"/>
        <v>0</v>
      </c>
      <c r="EI273" s="3">
        <f t="shared" si="177"/>
        <v>0</v>
      </c>
      <c r="EJ273" s="3">
        <f t="shared" si="177"/>
        <v>0</v>
      </c>
      <c r="EK273" s="3">
        <f t="shared" si="177"/>
        <v>0</v>
      </c>
      <c r="EL273" s="3">
        <f t="shared" si="177"/>
        <v>0</v>
      </c>
      <c r="EM273" s="3">
        <f t="shared" ref="EM273:FR273" si="178">EM323</f>
        <v>0</v>
      </c>
      <c r="EN273" s="3">
        <f t="shared" si="178"/>
        <v>0</v>
      </c>
      <c r="EO273" s="3">
        <f t="shared" si="178"/>
        <v>0</v>
      </c>
      <c r="EP273" s="3">
        <f t="shared" si="178"/>
        <v>0</v>
      </c>
      <c r="EQ273" s="3">
        <f t="shared" si="178"/>
        <v>0</v>
      </c>
      <c r="ER273" s="3">
        <f t="shared" si="178"/>
        <v>0</v>
      </c>
      <c r="ES273" s="3">
        <f t="shared" si="178"/>
        <v>0</v>
      </c>
      <c r="ET273" s="3">
        <f t="shared" si="178"/>
        <v>0</v>
      </c>
      <c r="EU273" s="3">
        <f t="shared" si="178"/>
        <v>0</v>
      </c>
      <c r="EV273" s="3">
        <f t="shared" si="178"/>
        <v>0</v>
      </c>
      <c r="EW273" s="3">
        <f t="shared" si="178"/>
        <v>0</v>
      </c>
      <c r="EX273" s="3">
        <f t="shared" si="178"/>
        <v>0</v>
      </c>
      <c r="EY273" s="3">
        <f t="shared" si="178"/>
        <v>0</v>
      </c>
      <c r="EZ273" s="3">
        <f t="shared" si="178"/>
        <v>0</v>
      </c>
      <c r="FA273" s="3">
        <f t="shared" si="178"/>
        <v>0</v>
      </c>
      <c r="FB273" s="3">
        <f t="shared" si="178"/>
        <v>0</v>
      </c>
      <c r="FC273" s="3">
        <f t="shared" si="178"/>
        <v>0</v>
      </c>
      <c r="FD273" s="3">
        <f t="shared" si="178"/>
        <v>0</v>
      </c>
      <c r="FE273" s="3">
        <f t="shared" si="178"/>
        <v>0</v>
      </c>
      <c r="FF273" s="3">
        <f t="shared" si="178"/>
        <v>0</v>
      </c>
      <c r="FG273" s="3">
        <f t="shared" si="178"/>
        <v>0</v>
      </c>
      <c r="FH273" s="3">
        <f t="shared" si="178"/>
        <v>0</v>
      </c>
      <c r="FI273" s="3">
        <f t="shared" si="178"/>
        <v>0</v>
      </c>
      <c r="FJ273" s="3">
        <f t="shared" si="178"/>
        <v>0</v>
      </c>
      <c r="FK273" s="3">
        <f t="shared" si="178"/>
        <v>0</v>
      </c>
      <c r="FL273" s="3">
        <f t="shared" si="178"/>
        <v>0</v>
      </c>
      <c r="FM273" s="3">
        <f t="shared" si="178"/>
        <v>0</v>
      </c>
      <c r="FN273" s="3">
        <f t="shared" si="178"/>
        <v>0</v>
      </c>
      <c r="FO273" s="3">
        <f t="shared" si="178"/>
        <v>0</v>
      </c>
      <c r="FP273" s="3">
        <f t="shared" si="178"/>
        <v>0</v>
      </c>
      <c r="FQ273" s="3">
        <f t="shared" si="178"/>
        <v>0</v>
      </c>
      <c r="FR273" s="3">
        <f t="shared" si="178"/>
        <v>0</v>
      </c>
      <c r="FS273" s="3">
        <f t="shared" ref="FS273:GX273" si="179">FS323</f>
        <v>0</v>
      </c>
      <c r="FT273" s="3">
        <f t="shared" si="179"/>
        <v>0</v>
      </c>
      <c r="FU273" s="3">
        <f t="shared" si="179"/>
        <v>0</v>
      </c>
      <c r="FV273" s="3">
        <f t="shared" si="179"/>
        <v>0</v>
      </c>
      <c r="FW273" s="3">
        <f t="shared" si="179"/>
        <v>0</v>
      </c>
      <c r="FX273" s="3">
        <f t="shared" si="179"/>
        <v>0</v>
      </c>
      <c r="FY273" s="3">
        <f t="shared" si="179"/>
        <v>0</v>
      </c>
      <c r="FZ273" s="3">
        <f t="shared" si="179"/>
        <v>0</v>
      </c>
      <c r="GA273" s="3">
        <f t="shared" si="179"/>
        <v>0</v>
      </c>
      <c r="GB273" s="3">
        <f t="shared" si="179"/>
        <v>0</v>
      </c>
      <c r="GC273" s="3">
        <f t="shared" si="179"/>
        <v>0</v>
      </c>
      <c r="GD273" s="3">
        <f t="shared" si="179"/>
        <v>0</v>
      </c>
      <c r="GE273" s="3">
        <f t="shared" si="179"/>
        <v>0</v>
      </c>
      <c r="GF273" s="3">
        <f t="shared" si="179"/>
        <v>0</v>
      </c>
      <c r="GG273" s="3">
        <f t="shared" si="179"/>
        <v>0</v>
      </c>
      <c r="GH273" s="3">
        <f t="shared" si="179"/>
        <v>0</v>
      </c>
      <c r="GI273" s="3">
        <f t="shared" si="179"/>
        <v>0</v>
      </c>
      <c r="GJ273" s="3">
        <f t="shared" si="179"/>
        <v>0</v>
      </c>
      <c r="GK273" s="3">
        <f t="shared" si="179"/>
        <v>0</v>
      </c>
      <c r="GL273" s="3">
        <f t="shared" si="179"/>
        <v>0</v>
      </c>
      <c r="GM273" s="3">
        <f t="shared" si="179"/>
        <v>0</v>
      </c>
      <c r="GN273" s="3">
        <f t="shared" si="179"/>
        <v>0</v>
      </c>
      <c r="GO273" s="3">
        <f t="shared" si="179"/>
        <v>0</v>
      </c>
      <c r="GP273" s="3">
        <f t="shared" si="179"/>
        <v>0</v>
      </c>
      <c r="GQ273" s="3">
        <f t="shared" si="179"/>
        <v>0</v>
      </c>
      <c r="GR273" s="3">
        <f t="shared" si="179"/>
        <v>0</v>
      </c>
      <c r="GS273" s="3">
        <f t="shared" si="179"/>
        <v>0</v>
      </c>
      <c r="GT273" s="3">
        <f t="shared" si="179"/>
        <v>0</v>
      </c>
      <c r="GU273" s="3">
        <f t="shared" si="179"/>
        <v>0</v>
      </c>
      <c r="GV273" s="3">
        <f t="shared" si="179"/>
        <v>0</v>
      </c>
      <c r="GW273" s="3">
        <f t="shared" si="179"/>
        <v>0</v>
      </c>
      <c r="GX273" s="3">
        <f t="shared" si="179"/>
        <v>0</v>
      </c>
    </row>
    <row r="275" spans="1:245" x14ac:dyDescent="0.2">
      <c r="A275">
        <v>17</v>
      </c>
      <c r="B275">
        <v>1</v>
      </c>
      <c r="C275">
        <f>ROW(SmtRes!A246)</f>
        <v>246</v>
      </c>
      <c r="D275">
        <f>ROW(EtalonRes!A248)</f>
        <v>248</v>
      </c>
      <c r="E275" t="s">
        <v>362</v>
      </c>
      <c r="F275" t="s">
        <v>177</v>
      </c>
      <c r="G275" t="s">
        <v>178</v>
      </c>
      <c r="H275" t="s">
        <v>34</v>
      </c>
      <c r="I275">
        <v>7</v>
      </c>
      <c r="J275">
        <v>0</v>
      </c>
      <c r="K275">
        <v>7</v>
      </c>
      <c r="O275">
        <f t="shared" ref="O275:O321" si="180">ROUND(CP275,2)</f>
        <v>7250.96</v>
      </c>
      <c r="P275">
        <f t="shared" ref="P275:P321" si="181">ROUND(CQ275*I275,2)</f>
        <v>0</v>
      </c>
      <c r="Q275">
        <f t="shared" ref="Q275:Q321" si="182">ROUND(CR275*I275,2)</f>
        <v>118.41</v>
      </c>
      <c r="R275">
        <f t="shared" ref="R275:R321" si="183">ROUND(CS275*I275,2)</f>
        <v>0</v>
      </c>
      <c r="S275">
        <f t="shared" ref="S275:S321" si="184">ROUND(CT275*I275,2)</f>
        <v>7132.55</v>
      </c>
      <c r="T275">
        <f t="shared" ref="T275:T321" si="185">ROUND(CU275*I275,2)</f>
        <v>0</v>
      </c>
      <c r="U275">
        <f t="shared" ref="U275:U321" si="186">CV275*I275</f>
        <v>18.689999999999998</v>
      </c>
      <c r="V275">
        <f t="shared" ref="V275:V321" si="187">CW275*I275</f>
        <v>0</v>
      </c>
      <c r="W275">
        <f t="shared" ref="W275:W321" si="188">ROUND(CX275*I275,2)</f>
        <v>0</v>
      </c>
      <c r="X275">
        <f t="shared" ref="X275:X321" si="189">ROUND(CY275,2)</f>
        <v>5706.04</v>
      </c>
      <c r="Y275">
        <f t="shared" ref="Y275:Y321" si="190">ROUND(CZ275,2)</f>
        <v>4279.53</v>
      </c>
      <c r="AA275">
        <v>78076343</v>
      </c>
      <c r="AB275">
        <f t="shared" ref="AB275:AB321" si="191">ROUND((AC275+AD275+AF275),2)</f>
        <v>30.94</v>
      </c>
      <c r="AC275">
        <f>ROUND(((ES275*0)),2)</f>
        <v>0</v>
      </c>
      <c r="AD275">
        <f t="shared" ref="AD275:AD319" si="192">ROUND((((ET275)-(EU275))+AE275),2)</f>
        <v>3.63</v>
      </c>
      <c r="AE275">
        <f t="shared" ref="AE275:AE321" si="193">ROUND((EU275),2)</f>
        <v>0</v>
      </c>
      <c r="AF275">
        <f t="shared" ref="AF275:AF321" si="194">ROUND((EV275),2)</f>
        <v>27.31</v>
      </c>
      <c r="AG275">
        <f t="shared" ref="AG275:AG321" si="195">ROUND((AP275),2)</f>
        <v>0</v>
      </c>
      <c r="AH275">
        <f t="shared" ref="AH275:AH321" si="196">(EW275)</f>
        <v>2.67</v>
      </c>
      <c r="AI275">
        <f t="shared" ref="AI275:AI321" si="197">(EX275)</f>
        <v>0</v>
      </c>
      <c r="AJ275">
        <f t="shared" ref="AJ275:AJ321" si="198">(AS275)</f>
        <v>0</v>
      </c>
      <c r="AK275">
        <v>31.85</v>
      </c>
      <c r="AL275">
        <v>0.91</v>
      </c>
      <c r="AM275">
        <v>3.63</v>
      </c>
      <c r="AN275">
        <v>0</v>
      </c>
      <c r="AO275">
        <v>27.31</v>
      </c>
      <c r="AP275">
        <v>0</v>
      </c>
      <c r="AQ275">
        <v>2.67</v>
      </c>
      <c r="AR275">
        <v>0</v>
      </c>
      <c r="AS275">
        <v>0</v>
      </c>
      <c r="AT275">
        <v>80</v>
      </c>
      <c r="AU275">
        <v>60</v>
      </c>
      <c r="AV275">
        <v>1</v>
      </c>
      <c r="AW275">
        <v>1</v>
      </c>
      <c r="AZ275">
        <v>1</v>
      </c>
      <c r="BA275">
        <v>37.31</v>
      </c>
      <c r="BB275">
        <v>4.66</v>
      </c>
      <c r="BC275">
        <v>24.03</v>
      </c>
      <c r="BD275" t="s">
        <v>3</v>
      </c>
      <c r="BE275" t="s">
        <v>3</v>
      </c>
      <c r="BF275" t="s">
        <v>3</v>
      </c>
      <c r="BG275" t="s">
        <v>3</v>
      </c>
      <c r="BH275">
        <v>0</v>
      </c>
      <c r="BI275">
        <v>2</v>
      </c>
      <c r="BJ275" t="s">
        <v>179</v>
      </c>
      <c r="BM275">
        <v>110012</v>
      </c>
      <c r="BN275">
        <v>0</v>
      </c>
      <c r="BO275" t="s">
        <v>177</v>
      </c>
      <c r="BP275">
        <v>1</v>
      </c>
      <c r="BQ275">
        <v>3</v>
      </c>
      <c r="BR275">
        <v>0</v>
      </c>
      <c r="BS275">
        <v>37.31</v>
      </c>
      <c r="BT275">
        <v>1</v>
      </c>
      <c r="BU275">
        <v>1</v>
      </c>
      <c r="BV275">
        <v>1</v>
      </c>
      <c r="BW275">
        <v>1</v>
      </c>
      <c r="BX275">
        <v>1</v>
      </c>
      <c r="BY275" t="s">
        <v>3</v>
      </c>
      <c r="BZ275">
        <v>80</v>
      </c>
      <c r="CA275">
        <v>60</v>
      </c>
      <c r="CB275" t="s">
        <v>3</v>
      </c>
      <c r="CE275">
        <v>0</v>
      </c>
      <c r="CF275">
        <v>0</v>
      </c>
      <c r="CG275">
        <v>0</v>
      </c>
      <c r="CM275">
        <v>0</v>
      </c>
      <c r="CN275" t="s">
        <v>180</v>
      </c>
      <c r="CO275">
        <v>0</v>
      </c>
      <c r="CP275">
        <f t="shared" ref="CP275:CP321" si="199">(P275+Q275+S275)</f>
        <v>7250.96</v>
      </c>
      <c r="CQ275">
        <f t="shared" ref="CQ275:CQ321" si="200">AC275*BC275</f>
        <v>0</v>
      </c>
      <c r="CR275">
        <f t="shared" ref="CR275:CR321" si="201">AD275*BB275</f>
        <v>16.915800000000001</v>
      </c>
      <c r="CS275">
        <f t="shared" ref="CS275:CS321" si="202">AE275*BS275</f>
        <v>0</v>
      </c>
      <c r="CT275">
        <f t="shared" ref="CT275:CT321" si="203">AF275*BA275</f>
        <v>1018.9361</v>
      </c>
      <c r="CU275">
        <f t="shared" ref="CU275:CU321" si="204">AG275</f>
        <v>0</v>
      </c>
      <c r="CV275">
        <f t="shared" ref="CV275:CV321" si="205">AH275</f>
        <v>2.67</v>
      </c>
      <c r="CW275">
        <f t="shared" ref="CW275:CW321" si="206">AI275</f>
        <v>0</v>
      </c>
      <c r="CX275">
        <f t="shared" ref="CX275:CX321" si="207">AJ275</f>
        <v>0</v>
      </c>
      <c r="CY275">
        <f t="shared" ref="CY275:CY319" si="208">(((S275+R275)*AT275)/100)</f>
        <v>5706.04</v>
      </c>
      <c r="CZ275">
        <f t="shared" ref="CZ275:CZ319" si="209">(((S275+R275)*AU275)/100)</f>
        <v>4279.53</v>
      </c>
      <c r="DC275" t="s">
        <v>3</v>
      </c>
      <c r="DD275" t="s">
        <v>36</v>
      </c>
      <c r="DE275" t="s">
        <v>3</v>
      </c>
      <c r="DF275" t="s">
        <v>3</v>
      </c>
      <c r="DG275" t="s">
        <v>3</v>
      </c>
      <c r="DH275" t="s">
        <v>3</v>
      </c>
      <c r="DI275" t="s">
        <v>3</v>
      </c>
      <c r="DJ275" t="s">
        <v>3</v>
      </c>
      <c r="DK275" t="s">
        <v>3</v>
      </c>
      <c r="DL275" t="s">
        <v>3</v>
      </c>
      <c r="DM275" t="s">
        <v>3</v>
      </c>
      <c r="DN275">
        <v>0</v>
      </c>
      <c r="DO275">
        <v>0</v>
      </c>
      <c r="DP275">
        <v>1</v>
      </c>
      <c r="DQ275">
        <v>1</v>
      </c>
      <c r="DU275">
        <v>1013</v>
      </c>
      <c r="DV275" t="s">
        <v>34</v>
      </c>
      <c r="DW275" t="s">
        <v>34</v>
      </c>
      <c r="DX275">
        <v>1</v>
      </c>
      <c r="DZ275" t="s">
        <v>3</v>
      </c>
      <c r="EA275" t="s">
        <v>3</v>
      </c>
      <c r="EB275" t="s">
        <v>3</v>
      </c>
      <c r="EC275" t="s">
        <v>3</v>
      </c>
      <c r="EE275">
        <v>68514667</v>
      </c>
      <c r="EF275">
        <v>3</v>
      </c>
      <c r="EG275" t="s">
        <v>37</v>
      </c>
      <c r="EH275">
        <v>0</v>
      </c>
      <c r="EI275" t="s">
        <v>3</v>
      </c>
      <c r="EJ275">
        <v>2</v>
      </c>
      <c r="EK275">
        <v>110012</v>
      </c>
      <c r="EL275" t="s">
        <v>182</v>
      </c>
      <c r="EM275" t="s">
        <v>39</v>
      </c>
      <c r="EO275" t="s">
        <v>183</v>
      </c>
      <c r="EQ275">
        <v>0</v>
      </c>
      <c r="ER275">
        <v>31.85</v>
      </c>
      <c r="ES275">
        <v>0.91</v>
      </c>
      <c r="ET275">
        <v>3.63</v>
      </c>
      <c r="EU275">
        <v>0</v>
      </c>
      <c r="EV275">
        <v>27.31</v>
      </c>
      <c r="EW275">
        <v>2.67</v>
      </c>
      <c r="EX275">
        <v>0</v>
      </c>
      <c r="EY275">
        <v>0</v>
      </c>
      <c r="FQ275">
        <v>0</v>
      </c>
      <c r="FR275">
        <f t="shared" ref="FR275:FR321" si="210">ROUND(IF(BI275=3,GM275,0),2)</f>
        <v>0</v>
      </c>
      <c r="FS275">
        <v>0</v>
      </c>
      <c r="FX275">
        <v>80</v>
      </c>
      <c r="FY275">
        <v>60</v>
      </c>
      <c r="GA275" t="s">
        <v>3</v>
      </c>
      <c r="GD275">
        <v>1</v>
      </c>
      <c r="GF275">
        <v>-568035852</v>
      </c>
      <c r="GG275">
        <v>2</v>
      </c>
      <c r="GH275">
        <v>1</v>
      </c>
      <c r="GI275">
        <v>2</v>
      </c>
      <c r="GJ275">
        <v>0</v>
      </c>
      <c r="GK275">
        <v>0</v>
      </c>
      <c r="GL275">
        <f t="shared" ref="GL275:GL321" si="211">ROUND(IF(AND(BH275=3,BI275=3,FS275&lt;&gt;0),P275,0),2)</f>
        <v>0</v>
      </c>
      <c r="GM275">
        <f t="shared" ref="GM275:GM321" si="212">ROUND(O275+X275+Y275,2)+GX275</f>
        <v>17236.53</v>
      </c>
      <c r="GN275">
        <f t="shared" ref="GN275:GN321" si="213">IF(OR(BI275=0,BI275=1),GM275-GX275,0)</f>
        <v>0</v>
      </c>
      <c r="GO275">
        <f t="shared" ref="GO275:GO321" si="214">IF(BI275=2,GM275-GX275,0)</f>
        <v>17236.53</v>
      </c>
      <c r="GP275">
        <f t="shared" ref="GP275:GP321" si="215">IF(BI275=4,GM275-GX275,0)</f>
        <v>0</v>
      </c>
      <c r="GR275">
        <v>0</v>
      </c>
      <c r="GS275">
        <v>3</v>
      </c>
      <c r="GT275">
        <v>0</v>
      </c>
      <c r="GU275" t="s">
        <v>3</v>
      </c>
      <c r="GV275">
        <f t="shared" ref="GV275:GV321" si="216">ROUND((GT275),2)</f>
        <v>0</v>
      </c>
      <c r="GW275">
        <v>1</v>
      </c>
      <c r="GX275">
        <f t="shared" ref="GX275:GX321" si="217">ROUND(HC275*I275,2)</f>
        <v>0</v>
      </c>
      <c r="HA275">
        <v>0</v>
      </c>
      <c r="HB275">
        <v>0</v>
      </c>
      <c r="HC275">
        <f t="shared" ref="HC275:HC321" si="218">GV275*GW275</f>
        <v>0</v>
      </c>
      <c r="HE275" t="s">
        <v>3</v>
      </c>
      <c r="HF275" t="s">
        <v>3</v>
      </c>
      <c r="HM275" t="s">
        <v>3</v>
      </c>
      <c r="HN275" t="s">
        <v>3</v>
      </c>
      <c r="HO275" t="s">
        <v>3</v>
      </c>
      <c r="HP275" t="s">
        <v>3</v>
      </c>
      <c r="HQ275" t="s">
        <v>3</v>
      </c>
      <c r="IK275">
        <v>0</v>
      </c>
    </row>
    <row r="276" spans="1:245" x14ac:dyDescent="0.2">
      <c r="A276">
        <v>17</v>
      </c>
      <c r="B276">
        <v>1</v>
      </c>
      <c r="E276" t="s">
        <v>363</v>
      </c>
      <c r="F276" t="s">
        <v>185</v>
      </c>
      <c r="G276" t="s">
        <v>186</v>
      </c>
      <c r="H276" t="s">
        <v>187</v>
      </c>
      <c r="I276">
        <v>4</v>
      </c>
      <c r="J276">
        <v>0</v>
      </c>
      <c r="K276">
        <v>4</v>
      </c>
      <c r="O276">
        <f t="shared" si="180"/>
        <v>4823.4799999999996</v>
      </c>
      <c r="P276">
        <f t="shared" si="181"/>
        <v>0</v>
      </c>
      <c r="Q276">
        <f t="shared" si="182"/>
        <v>4823.4799999999996</v>
      </c>
      <c r="R276">
        <f t="shared" si="183"/>
        <v>1343.16</v>
      </c>
      <c r="S276">
        <f t="shared" si="184"/>
        <v>0</v>
      </c>
      <c r="T276">
        <f t="shared" si="185"/>
        <v>0</v>
      </c>
      <c r="U276">
        <f t="shared" si="186"/>
        <v>0</v>
      </c>
      <c r="V276">
        <f t="shared" si="187"/>
        <v>4</v>
      </c>
      <c r="W276">
        <f t="shared" si="188"/>
        <v>0</v>
      </c>
      <c r="X276">
        <f t="shared" si="189"/>
        <v>0</v>
      </c>
      <c r="Y276">
        <f t="shared" si="190"/>
        <v>0</v>
      </c>
      <c r="AA276">
        <v>78076343</v>
      </c>
      <c r="AB276">
        <f t="shared" si="191"/>
        <v>119.63</v>
      </c>
      <c r="AC276">
        <f t="shared" ref="AC276:AC281" si="219">ROUND((ES276),2)</f>
        <v>0</v>
      </c>
      <c r="AD276">
        <f t="shared" si="192"/>
        <v>119.63</v>
      </c>
      <c r="AE276">
        <f t="shared" si="193"/>
        <v>9</v>
      </c>
      <c r="AF276">
        <f t="shared" si="194"/>
        <v>0</v>
      </c>
      <c r="AG276">
        <f t="shared" si="195"/>
        <v>0</v>
      </c>
      <c r="AH276">
        <f t="shared" si="196"/>
        <v>0</v>
      </c>
      <c r="AI276">
        <f t="shared" si="197"/>
        <v>1</v>
      </c>
      <c r="AJ276">
        <f t="shared" si="198"/>
        <v>0</v>
      </c>
      <c r="AK276">
        <v>119.63</v>
      </c>
      <c r="AL276">
        <v>0</v>
      </c>
      <c r="AM276">
        <v>119.63</v>
      </c>
      <c r="AN276">
        <v>9</v>
      </c>
      <c r="AO276">
        <v>0</v>
      </c>
      <c r="AP276">
        <v>0</v>
      </c>
      <c r="AQ276">
        <v>0</v>
      </c>
      <c r="AR276">
        <v>1</v>
      </c>
      <c r="AS276">
        <v>0</v>
      </c>
      <c r="AT276">
        <v>0</v>
      </c>
      <c r="AU276">
        <v>0</v>
      </c>
      <c r="AV276">
        <v>1</v>
      </c>
      <c r="AW276">
        <v>1</v>
      </c>
      <c r="AZ276">
        <v>1</v>
      </c>
      <c r="BA276">
        <v>1</v>
      </c>
      <c r="BB276">
        <v>10.08</v>
      </c>
      <c r="BC276">
        <v>1</v>
      </c>
      <c r="BD276" t="s">
        <v>3</v>
      </c>
      <c r="BE276" t="s">
        <v>3</v>
      </c>
      <c r="BF276" t="s">
        <v>3</v>
      </c>
      <c r="BG276" t="s">
        <v>3</v>
      </c>
      <c r="BH276">
        <v>2</v>
      </c>
      <c r="BI276">
        <v>1</v>
      </c>
      <c r="BJ276" t="s">
        <v>188</v>
      </c>
      <c r="BM276">
        <v>400001</v>
      </c>
      <c r="BN276">
        <v>0</v>
      </c>
      <c r="BO276" t="s">
        <v>185</v>
      </c>
      <c r="BP276">
        <v>1</v>
      </c>
      <c r="BQ276">
        <v>7</v>
      </c>
      <c r="BR276">
        <v>0</v>
      </c>
      <c r="BS276">
        <v>37.31</v>
      </c>
      <c r="BT276">
        <v>1</v>
      </c>
      <c r="BU276">
        <v>1</v>
      </c>
      <c r="BV276">
        <v>1</v>
      </c>
      <c r="BW276">
        <v>1</v>
      </c>
      <c r="BX276">
        <v>1</v>
      </c>
      <c r="BY276" t="s">
        <v>3</v>
      </c>
      <c r="BZ276">
        <v>0</v>
      </c>
      <c r="CA276">
        <v>0</v>
      </c>
      <c r="CB276" t="s">
        <v>3</v>
      </c>
      <c r="CE276">
        <v>0</v>
      </c>
      <c r="CF276">
        <v>0</v>
      </c>
      <c r="CG276">
        <v>0</v>
      </c>
      <c r="CM276">
        <v>0</v>
      </c>
      <c r="CN276" t="s">
        <v>3</v>
      </c>
      <c r="CO276">
        <v>0</v>
      </c>
      <c r="CP276">
        <f t="shared" si="199"/>
        <v>4823.4799999999996</v>
      </c>
      <c r="CQ276">
        <f t="shared" si="200"/>
        <v>0</v>
      </c>
      <c r="CR276">
        <f t="shared" si="201"/>
        <v>1205.8704</v>
      </c>
      <c r="CS276">
        <f t="shared" si="202"/>
        <v>335.79</v>
      </c>
      <c r="CT276">
        <f t="shared" si="203"/>
        <v>0</v>
      </c>
      <c r="CU276">
        <f t="shared" si="204"/>
        <v>0</v>
      </c>
      <c r="CV276">
        <f t="shared" si="205"/>
        <v>0</v>
      </c>
      <c r="CW276">
        <f t="shared" si="206"/>
        <v>1</v>
      </c>
      <c r="CX276">
        <f t="shared" si="207"/>
        <v>0</v>
      </c>
      <c r="CY276">
        <f t="shared" si="208"/>
        <v>0</v>
      </c>
      <c r="CZ276">
        <f t="shared" si="209"/>
        <v>0</v>
      </c>
      <c r="DC276" t="s">
        <v>3</v>
      </c>
      <c r="DD276" t="s">
        <v>3</v>
      </c>
      <c r="DE276" t="s">
        <v>3</v>
      </c>
      <c r="DF276" t="s">
        <v>3</v>
      </c>
      <c r="DG276" t="s">
        <v>3</v>
      </c>
      <c r="DH276" t="s">
        <v>3</v>
      </c>
      <c r="DI276" t="s">
        <v>3</v>
      </c>
      <c r="DJ276" t="s">
        <v>3</v>
      </c>
      <c r="DK276" t="s">
        <v>3</v>
      </c>
      <c r="DL276" t="s">
        <v>3</v>
      </c>
      <c r="DM276" t="s">
        <v>3</v>
      </c>
      <c r="DN276">
        <v>0</v>
      </c>
      <c r="DO276">
        <v>0</v>
      </c>
      <c r="DP276">
        <v>1</v>
      </c>
      <c r="DQ276">
        <v>1</v>
      </c>
      <c r="DU276">
        <v>1011</v>
      </c>
      <c r="DV276" t="s">
        <v>187</v>
      </c>
      <c r="DW276" t="s">
        <v>187</v>
      </c>
      <c r="DX276">
        <v>1</v>
      </c>
      <c r="DZ276" t="s">
        <v>3</v>
      </c>
      <c r="EA276" t="s">
        <v>3</v>
      </c>
      <c r="EB276" t="s">
        <v>3</v>
      </c>
      <c r="EC276" t="s">
        <v>3</v>
      </c>
      <c r="EE276">
        <v>68514388</v>
      </c>
      <c r="EF276">
        <v>7</v>
      </c>
      <c r="EG276" t="s">
        <v>189</v>
      </c>
      <c r="EH276">
        <v>0</v>
      </c>
      <c r="EI276" t="s">
        <v>3</v>
      </c>
      <c r="EJ276">
        <v>1</v>
      </c>
      <c r="EK276">
        <v>400001</v>
      </c>
      <c r="EL276" t="s">
        <v>190</v>
      </c>
      <c r="EM276" t="s">
        <v>191</v>
      </c>
      <c r="EO276" t="s">
        <v>3</v>
      </c>
      <c r="EQ276">
        <v>0</v>
      </c>
      <c r="ER276">
        <v>119.63</v>
      </c>
      <c r="ES276">
        <v>0</v>
      </c>
      <c r="ET276">
        <v>119.63</v>
      </c>
      <c r="EU276">
        <v>9</v>
      </c>
      <c r="EV276">
        <v>0</v>
      </c>
      <c r="EW276">
        <v>0</v>
      </c>
      <c r="EX276">
        <v>1</v>
      </c>
      <c r="EY276">
        <v>0</v>
      </c>
      <c r="FQ276">
        <v>0</v>
      </c>
      <c r="FR276">
        <f t="shared" si="210"/>
        <v>0</v>
      </c>
      <c r="FS276">
        <v>0</v>
      </c>
      <c r="FX276">
        <v>0</v>
      </c>
      <c r="FY276">
        <v>0</v>
      </c>
      <c r="GA276" t="s">
        <v>3</v>
      </c>
      <c r="GD276">
        <v>1</v>
      </c>
      <c r="GF276">
        <v>-897244384</v>
      </c>
      <c r="GG276">
        <v>2</v>
      </c>
      <c r="GH276">
        <v>1</v>
      </c>
      <c r="GI276">
        <v>2</v>
      </c>
      <c r="GJ276">
        <v>0</v>
      </c>
      <c r="GK276">
        <v>0</v>
      </c>
      <c r="GL276">
        <f t="shared" si="211"/>
        <v>0</v>
      </c>
      <c r="GM276">
        <f t="shared" si="212"/>
        <v>4823.4799999999996</v>
      </c>
      <c r="GN276">
        <f t="shared" si="213"/>
        <v>4823.4799999999996</v>
      </c>
      <c r="GO276">
        <f t="shared" si="214"/>
        <v>0</v>
      </c>
      <c r="GP276">
        <f t="shared" si="215"/>
        <v>0</v>
      </c>
      <c r="GR276">
        <v>0</v>
      </c>
      <c r="GS276">
        <v>3</v>
      </c>
      <c r="GT276">
        <v>0</v>
      </c>
      <c r="GU276" t="s">
        <v>3</v>
      </c>
      <c r="GV276">
        <f t="shared" si="216"/>
        <v>0</v>
      </c>
      <c r="GW276">
        <v>1</v>
      </c>
      <c r="GX276">
        <f t="shared" si="217"/>
        <v>0</v>
      </c>
      <c r="HA276">
        <v>0</v>
      </c>
      <c r="HB276">
        <v>0</v>
      </c>
      <c r="HC276">
        <f t="shared" si="218"/>
        <v>0</v>
      </c>
      <c r="HE276" t="s">
        <v>3</v>
      </c>
      <c r="HF276" t="s">
        <v>3</v>
      </c>
      <c r="HM276" t="s">
        <v>3</v>
      </c>
      <c r="HN276" t="s">
        <v>3</v>
      </c>
      <c r="HO276" t="s">
        <v>3</v>
      </c>
      <c r="HP276" t="s">
        <v>3</v>
      </c>
      <c r="HQ276" t="s">
        <v>3</v>
      </c>
      <c r="IK276">
        <v>0</v>
      </c>
    </row>
    <row r="277" spans="1:245" x14ac:dyDescent="0.2">
      <c r="A277">
        <v>17</v>
      </c>
      <c r="B277">
        <v>1</v>
      </c>
      <c r="E277" t="s">
        <v>364</v>
      </c>
      <c r="F277" t="s">
        <v>3</v>
      </c>
      <c r="G277" t="s">
        <v>193</v>
      </c>
      <c r="H277" t="s">
        <v>42</v>
      </c>
      <c r="I277">
        <v>0</v>
      </c>
      <c r="J277">
        <v>0</v>
      </c>
      <c r="K277">
        <v>0</v>
      </c>
      <c r="O277">
        <f t="shared" si="180"/>
        <v>0</v>
      </c>
      <c r="P277">
        <f t="shared" si="181"/>
        <v>0</v>
      </c>
      <c r="Q277">
        <f t="shared" si="182"/>
        <v>0</v>
      </c>
      <c r="R277">
        <f t="shared" si="183"/>
        <v>0</v>
      </c>
      <c r="S277">
        <f t="shared" si="184"/>
        <v>0</v>
      </c>
      <c r="T277">
        <f t="shared" si="185"/>
        <v>0</v>
      </c>
      <c r="U277">
        <f t="shared" si="186"/>
        <v>0</v>
      </c>
      <c r="V277">
        <f t="shared" si="187"/>
        <v>0</v>
      </c>
      <c r="W277">
        <f t="shared" si="188"/>
        <v>0</v>
      </c>
      <c r="X277">
        <f t="shared" si="189"/>
        <v>0</v>
      </c>
      <c r="Y277">
        <f t="shared" si="190"/>
        <v>0</v>
      </c>
      <c r="AA277">
        <v>78076343</v>
      </c>
      <c r="AB277">
        <f t="shared" si="191"/>
        <v>8600</v>
      </c>
      <c r="AC277">
        <f t="shared" si="219"/>
        <v>8600</v>
      </c>
      <c r="AD277">
        <f t="shared" si="192"/>
        <v>0</v>
      </c>
      <c r="AE277">
        <f t="shared" si="193"/>
        <v>0</v>
      </c>
      <c r="AF277">
        <f t="shared" si="194"/>
        <v>0</v>
      </c>
      <c r="AG277">
        <f t="shared" si="195"/>
        <v>0</v>
      </c>
      <c r="AH277">
        <f t="shared" si="196"/>
        <v>0</v>
      </c>
      <c r="AI277">
        <f t="shared" si="197"/>
        <v>0</v>
      </c>
      <c r="AJ277">
        <f t="shared" si="198"/>
        <v>0</v>
      </c>
      <c r="AK277">
        <v>8600</v>
      </c>
      <c r="AL277">
        <v>8600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1</v>
      </c>
      <c r="AW277">
        <v>1</v>
      </c>
      <c r="AZ277">
        <v>1</v>
      </c>
      <c r="BA277">
        <v>1</v>
      </c>
      <c r="BB277">
        <v>1</v>
      </c>
      <c r="BC277">
        <v>1</v>
      </c>
      <c r="BD277" t="s">
        <v>3</v>
      </c>
      <c r="BE277" t="s">
        <v>3</v>
      </c>
      <c r="BF277" t="s">
        <v>3</v>
      </c>
      <c r="BG277" t="s">
        <v>3</v>
      </c>
      <c r="BH277">
        <v>3</v>
      </c>
      <c r="BI277">
        <v>1</v>
      </c>
      <c r="BJ277" t="s">
        <v>3</v>
      </c>
      <c r="BM277">
        <v>1100</v>
      </c>
      <c r="BN277">
        <v>0</v>
      </c>
      <c r="BO277" t="s">
        <v>3</v>
      </c>
      <c r="BP277">
        <v>0</v>
      </c>
      <c r="BQ277">
        <v>8</v>
      </c>
      <c r="BR277">
        <v>0</v>
      </c>
      <c r="BS277">
        <v>1</v>
      </c>
      <c r="BT277">
        <v>1</v>
      </c>
      <c r="BU277">
        <v>1</v>
      </c>
      <c r="BV277">
        <v>1</v>
      </c>
      <c r="BW277">
        <v>1</v>
      </c>
      <c r="BX277">
        <v>1</v>
      </c>
      <c r="BY277" t="s">
        <v>3</v>
      </c>
      <c r="BZ277">
        <v>0</v>
      </c>
      <c r="CA277">
        <v>0</v>
      </c>
      <c r="CB277" t="s">
        <v>3</v>
      </c>
      <c r="CE277">
        <v>0</v>
      </c>
      <c r="CF277">
        <v>0</v>
      </c>
      <c r="CG277">
        <v>0</v>
      </c>
      <c r="CM277">
        <v>0</v>
      </c>
      <c r="CN277" t="s">
        <v>3</v>
      </c>
      <c r="CO277">
        <v>0</v>
      </c>
      <c r="CP277">
        <f t="shared" si="199"/>
        <v>0</v>
      </c>
      <c r="CQ277">
        <f t="shared" si="200"/>
        <v>8600</v>
      </c>
      <c r="CR277">
        <f t="shared" si="201"/>
        <v>0</v>
      </c>
      <c r="CS277">
        <f t="shared" si="202"/>
        <v>0</v>
      </c>
      <c r="CT277">
        <f t="shared" si="203"/>
        <v>0</v>
      </c>
      <c r="CU277">
        <f t="shared" si="204"/>
        <v>0</v>
      </c>
      <c r="CV277">
        <f t="shared" si="205"/>
        <v>0</v>
      </c>
      <c r="CW277">
        <f t="shared" si="206"/>
        <v>0</v>
      </c>
      <c r="CX277">
        <f t="shared" si="207"/>
        <v>0</v>
      </c>
      <c r="CY277">
        <f t="shared" si="208"/>
        <v>0</v>
      </c>
      <c r="CZ277">
        <f t="shared" si="209"/>
        <v>0</v>
      </c>
      <c r="DC277" t="s">
        <v>3</v>
      </c>
      <c r="DD277" t="s">
        <v>3</v>
      </c>
      <c r="DE277" t="s">
        <v>3</v>
      </c>
      <c r="DF277" t="s">
        <v>3</v>
      </c>
      <c r="DG277" t="s">
        <v>3</v>
      </c>
      <c r="DH277" t="s">
        <v>3</v>
      </c>
      <c r="DI277" t="s">
        <v>3</v>
      </c>
      <c r="DJ277" t="s">
        <v>3</v>
      </c>
      <c r="DK277" t="s">
        <v>3</v>
      </c>
      <c r="DL277" t="s">
        <v>3</v>
      </c>
      <c r="DM277" t="s">
        <v>3</v>
      </c>
      <c r="DN277">
        <v>0</v>
      </c>
      <c r="DO277">
        <v>0</v>
      </c>
      <c r="DP277">
        <v>1</v>
      </c>
      <c r="DQ277">
        <v>1</v>
      </c>
      <c r="DU277">
        <v>1013</v>
      </c>
      <c r="DV277" t="s">
        <v>42</v>
      </c>
      <c r="DW277" t="s">
        <v>42</v>
      </c>
      <c r="DX277">
        <v>1</v>
      </c>
      <c r="DZ277" t="s">
        <v>3</v>
      </c>
      <c r="EA277" t="s">
        <v>3</v>
      </c>
      <c r="EB277" t="s">
        <v>3</v>
      </c>
      <c r="EC277" t="s">
        <v>3</v>
      </c>
      <c r="EE277">
        <v>68514636</v>
      </c>
      <c r="EF277">
        <v>8</v>
      </c>
      <c r="EG277" t="s">
        <v>43</v>
      </c>
      <c r="EH277">
        <v>0</v>
      </c>
      <c r="EI277" t="s">
        <v>3</v>
      </c>
      <c r="EJ277">
        <v>1</v>
      </c>
      <c r="EK277">
        <v>1100</v>
      </c>
      <c r="EL277" t="s">
        <v>44</v>
      </c>
      <c r="EM277" t="s">
        <v>45</v>
      </c>
      <c r="EO277" t="s">
        <v>3</v>
      </c>
      <c r="EQ277">
        <v>0</v>
      </c>
      <c r="ER277">
        <v>8600</v>
      </c>
      <c r="ES277">
        <v>8600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0</v>
      </c>
      <c r="EZ277">
        <v>5</v>
      </c>
      <c r="FC277">
        <v>0</v>
      </c>
      <c r="FD277">
        <v>18</v>
      </c>
      <c r="FF277">
        <v>8600</v>
      </c>
      <c r="FQ277">
        <v>0</v>
      </c>
      <c r="FR277">
        <f t="shared" si="210"/>
        <v>0</v>
      </c>
      <c r="FS277">
        <v>0</v>
      </c>
      <c r="FX277">
        <v>0</v>
      </c>
      <c r="FY277">
        <v>0</v>
      </c>
      <c r="GA277" t="s">
        <v>3</v>
      </c>
      <c r="GD277">
        <v>1</v>
      </c>
      <c r="GF277">
        <v>-1393525353</v>
      </c>
      <c r="GG277">
        <v>2</v>
      </c>
      <c r="GH277">
        <v>3</v>
      </c>
      <c r="GI277">
        <v>-2</v>
      </c>
      <c r="GJ277">
        <v>0</v>
      </c>
      <c r="GK277">
        <v>0</v>
      </c>
      <c r="GL277">
        <f t="shared" si="211"/>
        <v>0</v>
      </c>
      <c r="GM277">
        <f t="shared" si="212"/>
        <v>0</v>
      </c>
      <c r="GN277">
        <f t="shared" si="213"/>
        <v>0</v>
      </c>
      <c r="GO277">
        <f t="shared" si="214"/>
        <v>0</v>
      </c>
      <c r="GP277">
        <f t="shared" si="215"/>
        <v>0</v>
      </c>
      <c r="GR277">
        <v>1</v>
      </c>
      <c r="GS277">
        <v>1</v>
      </c>
      <c r="GT277">
        <v>0</v>
      </c>
      <c r="GU277" t="s">
        <v>3</v>
      </c>
      <c r="GV277">
        <f t="shared" si="216"/>
        <v>0</v>
      </c>
      <c r="GW277">
        <v>1</v>
      </c>
      <c r="GX277">
        <f t="shared" si="217"/>
        <v>0</v>
      </c>
      <c r="HA277">
        <v>0</v>
      </c>
      <c r="HB277">
        <v>0</v>
      </c>
      <c r="HC277">
        <f t="shared" si="218"/>
        <v>0</v>
      </c>
      <c r="HE277" t="s">
        <v>3</v>
      </c>
      <c r="HF277" t="s">
        <v>3</v>
      </c>
      <c r="HM277" t="s">
        <v>3</v>
      </c>
      <c r="HN277" t="s">
        <v>3</v>
      </c>
      <c r="HO277" t="s">
        <v>3</v>
      </c>
      <c r="HP277" t="s">
        <v>3</v>
      </c>
      <c r="HQ277" t="s">
        <v>3</v>
      </c>
      <c r="IK277">
        <v>0</v>
      </c>
    </row>
    <row r="278" spans="1:245" x14ac:dyDescent="0.2">
      <c r="A278">
        <v>17</v>
      </c>
      <c r="B278">
        <v>1</v>
      </c>
      <c r="E278" t="s">
        <v>365</v>
      </c>
      <c r="F278" t="s">
        <v>3</v>
      </c>
      <c r="G278" t="s">
        <v>195</v>
      </c>
      <c r="H278" t="s">
        <v>42</v>
      </c>
      <c r="I278">
        <v>4</v>
      </c>
      <c r="J278">
        <v>0</v>
      </c>
      <c r="K278">
        <v>4</v>
      </c>
      <c r="O278">
        <f t="shared" si="180"/>
        <v>16400</v>
      </c>
      <c r="P278">
        <f t="shared" si="181"/>
        <v>16400</v>
      </c>
      <c r="Q278">
        <f t="shared" si="182"/>
        <v>0</v>
      </c>
      <c r="R278">
        <f t="shared" si="183"/>
        <v>0</v>
      </c>
      <c r="S278">
        <f t="shared" si="184"/>
        <v>0</v>
      </c>
      <c r="T278">
        <f t="shared" si="185"/>
        <v>0</v>
      </c>
      <c r="U278">
        <f t="shared" si="186"/>
        <v>0</v>
      </c>
      <c r="V278">
        <f t="shared" si="187"/>
        <v>0</v>
      </c>
      <c r="W278">
        <f t="shared" si="188"/>
        <v>0</v>
      </c>
      <c r="X278">
        <f t="shared" si="189"/>
        <v>0</v>
      </c>
      <c r="Y278">
        <f t="shared" si="190"/>
        <v>0</v>
      </c>
      <c r="AA278">
        <v>78076343</v>
      </c>
      <c r="AB278">
        <f t="shared" si="191"/>
        <v>4100</v>
      </c>
      <c r="AC278">
        <f t="shared" si="219"/>
        <v>4100</v>
      </c>
      <c r="AD278">
        <f t="shared" si="192"/>
        <v>0</v>
      </c>
      <c r="AE278">
        <f t="shared" si="193"/>
        <v>0</v>
      </c>
      <c r="AF278">
        <f t="shared" si="194"/>
        <v>0</v>
      </c>
      <c r="AG278">
        <f t="shared" si="195"/>
        <v>0</v>
      </c>
      <c r="AH278">
        <f t="shared" si="196"/>
        <v>0</v>
      </c>
      <c r="AI278">
        <f t="shared" si="197"/>
        <v>0</v>
      </c>
      <c r="AJ278">
        <f t="shared" si="198"/>
        <v>0</v>
      </c>
      <c r="AK278">
        <v>4100</v>
      </c>
      <c r="AL278">
        <v>4100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1</v>
      </c>
      <c r="AW278">
        <v>1</v>
      </c>
      <c r="AZ278">
        <v>1</v>
      </c>
      <c r="BA278">
        <v>1</v>
      </c>
      <c r="BB278">
        <v>1</v>
      </c>
      <c r="BC278">
        <v>1</v>
      </c>
      <c r="BD278" t="s">
        <v>3</v>
      </c>
      <c r="BE278" t="s">
        <v>3</v>
      </c>
      <c r="BF278" t="s">
        <v>3</v>
      </c>
      <c r="BG278" t="s">
        <v>3</v>
      </c>
      <c r="BH278">
        <v>3</v>
      </c>
      <c r="BI278">
        <v>1</v>
      </c>
      <c r="BJ278" t="s">
        <v>3</v>
      </c>
      <c r="BM278">
        <v>1100</v>
      </c>
      <c r="BN278">
        <v>0</v>
      </c>
      <c r="BO278" t="s">
        <v>3</v>
      </c>
      <c r="BP278">
        <v>0</v>
      </c>
      <c r="BQ278">
        <v>8</v>
      </c>
      <c r="BR278">
        <v>0</v>
      </c>
      <c r="BS278">
        <v>1</v>
      </c>
      <c r="BT278">
        <v>1</v>
      </c>
      <c r="BU278">
        <v>1</v>
      </c>
      <c r="BV278">
        <v>1</v>
      </c>
      <c r="BW278">
        <v>1</v>
      </c>
      <c r="BX278">
        <v>1</v>
      </c>
      <c r="BY278" t="s">
        <v>3</v>
      </c>
      <c r="BZ278">
        <v>0</v>
      </c>
      <c r="CA278">
        <v>0</v>
      </c>
      <c r="CB278" t="s">
        <v>3</v>
      </c>
      <c r="CE278">
        <v>0</v>
      </c>
      <c r="CF278">
        <v>0</v>
      </c>
      <c r="CG278">
        <v>0</v>
      </c>
      <c r="CM278">
        <v>0</v>
      </c>
      <c r="CN278" t="s">
        <v>3</v>
      </c>
      <c r="CO278">
        <v>0</v>
      </c>
      <c r="CP278">
        <f t="shared" si="199"/>
        <v>16400</v>
      </c>
      <c r="CQ278">
        <f t="shared" si="200"/>
        <v>4100</v>
      </c>
      <c r="CR278">
        <f t="shared" si="201"/>
        <v>0</v>
      </c>
      <c r="CS278">
        <f t="shared" si="202"/>
        <v>0</v>
      </c>
      <c r="CT278">
        <f t="shared" si="203"/>
        <v>0</v>
      </c>
      <c r="CU278">
        <f t="shared" si="204"/>
        <v>0</v>
      </c>
      <c r="CV278">
        <f t="shared" si="205"/>
        <v>0</v>
      </c>
      <c r="CW278">
        <f t="shared" si="206"/>
        <v>0</v>
      </c>
      <c r="CX278">
        <f t="shared" si="207"/>
        <v>0</v>
      </c>
      <c r="CY278">
        <f t="shared" si="208"/>
        <v>0</v>
      </c>
      <c r="CZ278">
        <f t="shared" si="209"/>
        <v>0</v>
      </c>
      <c r="DC278" t="s">
        <v>3</v>
      </c>
      <c r="DD278" t="s">
        <v>3</v>
      </c>
      <c r="DE278" t="s">
        <v>3</v>
      </c>
      <c r="DF278" t="s">
        <v>3</v>
      </c>
      <c r="DG278" t="s">
        <v>3</v>
      </c>
      <c r="DH278" t="s">
        <v>3</v>
      </c>
      <c r="DI278" t="s">
        <v>3</v>
      </c>
      <c r="DJ278" t="s">
        <v>3</v>
      </c>
      <c r="DK278" t="s">
        <v>3</v>
      </c>
      <c r="DL278" t="s">
        <v>3</v>
      </c>
      <c r="DM278" t="s">
        <v>3</v>
      </c>
      <c r="DN278">
        <v>0</v>
      </c>
      <c r="DO278">
        <v>0</v>
      </c>
      <c r="DP278">
        <v>1</v>
      </c>
      <c r="DQ278">
        <v>1</v>
      </c>
      <c r="DU278">
        <v>1013</v>
      </c>
      <c r="DV278" t="s">
        <v>42</v>
      </c>
      <c r="DW278" t="s">
        <v>42</v>
      </c>
      <c r="DX278">
        <v>1</v>
      </c>
      <c r="DZ278" t="s">
        <v>3</v>
      </c>
      <c r="EA278" t="s">
        <v>3</v>
      </c>
      <c r="EB278" t="s">
        <v>3</v>
      </c>
      <c r="EC278" t="s">
        <v>3</v>
      </c>
      <c r="EE278">
        <v>68514636</v>
      </c>
      <c r="EF278">
        <v>8</v>
      </c>
      <c r="EG278" t="s">
        <v>43</v>
      </c>
      <c r="EH278">
        <v>0</v>
      </c>
      <c r="EI278" t="s">
        <v>3</v>
      </c>
      <c r="EJ278">
        <v>1</v>
      </c>
      <c r="EK278">
        <v>1100</v>
      </c>
      <c r="EL278" t="s">
        <v>44</v>
      </c>
      <c r="EM278" t="s">
        <v>45</v>
      </c>
      <c r="EO278" t="s">
        <v>3</v>
      </c>
      <c r="EQ278">
        <v>0</v>
      </c>
      <c r="ER278">
        <v>4100</v>
      </c>
      <c r="ES278">
        <v>4100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>
        <v>5</v>
      </c>
      <c r="FC278">
        <v>0</v>
      </c>
      <c r="FD278">
        <v>18</v>
      </c>
      <c r="FF278">
        <v>4100</v>
      </c>
      <c r="FQ278">
        <v>0</v>
      </c>
      <c r="FR278">
        <f t="shared" si="210"/>
        <v>0</v>
      </c>
      <c r="FS278">
        <v>0</v>
      </c>
      <c r="FX278">
        <v>0</v>
      </c>
      <c r="FY278">
        <v>0</v>
      </c>
      <c r="GA278" t="s">
        <v>3</v>
      </c>
      <c r="GD278">
        <v>1</v>
      </c>
      <c r="GF278">
        <v>2126129813</v>
      </c>
      <c r="GG278">
        <v>2</v>
      </c>
      <c r="GH278">
        <v>3</v>
      </c>
      <c r="GI278">
        <v>-2</v>
      </c>
      <c r="GJ278">
        <v>0</v>
      </c>
      <c r="GK278">
        <v>0</v>
      </c>
      <c r="GL278">
        <f t="shared" si="211"/>
        <v>0</v>
      </c>
      <c r="GM278">
        <f t="shared" si="212"/>
        <v>16400</v>
      </c>
      <c r="GN278">
        <f t="shared" si="213"/>
        <v>16400</v>
      </c>
      <c r="GO278">
        <f t="shared" si="214"/>
        <v>0</v>
      </c>
      <c r="GP278">
        <f t="shared" si="215"/>
        <v>0</v>
      </c>
      <c r="GR278">
        <v>1</v>
      </c>
      <c r="GS278">
        <v>1</v>
      </c>
      <c r="GT278">
        <v>0</v>
      </c>
      <c r="GU278" t="s">
        <v>3</v>
      </c>
      <c r="GV278">
        <f t="shared" si="216"/>
        <v>0</v>
      </c>
      <c r="GW278">
        <v>1</v>
      </c>
      <c r="GX278">
        <f t="shared" si="217"/>
        <v>0</v>
      </c>
      <c r="HA278">
        <v>0</v>
      </c>
      <c r="HB278">
        <v>0</v>
      </c>
      <c r="HC278">
        <f t="shared" si="218"/>
        <v>0</v>
      </c>
      <c r="HE278" t="s">
        <v>3</v>
      </c>
      <c r="HF278" t="s">
        <v>3</v>
      </c>
      <c r="HM278" t="s">
        <v>3</v>
      </c>
      <c r="HN278" t="s">
        <v>3</v>
      </c>
      <c r="HO278" t="s">
        <v>3</v>
      </c>
      <c r="HP278" t="s">
        <v>3</v>
      </c>
      <c r="HQ278" t="s">
        <v>3</v>
      </c>
      <c r="IK278">
        <v>0</v>
      </c>
    </row>
    <row r="279" spans="1:245" x14ac:dyDescent="0.2">
      <c r="A279">
        <v>17</v>
      </c>
      <c r="B279">
        <v>1</v>
      </c>
      <c r="E279" t="s">
        <v>366</v>
      </c>
      <c r="F279" t="s">
        <v>3</v>
      </c>
      <c r="G279" t="s">
        <v>197</v>
      </c>
      <c r="H279" t="s">
        <v>42</v>
      </c>
      <c r="I279">
        <v>3</v>
      </c>
      <c r="J279">
        <v>0</v>
      </c>
      <c r="K279">
        <v>3</v>
      </c>
      <c r="O279">
        <f t="shared" si="180"/>
        <v>12690</v>
      </c>
      <c r="P279">
        <f t="shared" si="181"/>
        <v>12690</v>
      </c>
      <c r="Q279">
        <f t="shared" si="182"/>
        <v>0</v>
      </c>
      <c r="R279">
        <f t="shared" si="183"/>
        <v>0</v>
      </c>
      <c r="S279">
        <f t="shared" si="184"/>
        <v>0</v>
      </c>
      <c r="T279">
        <f t="shared" si="185"/>
        <v>0</v>
      </c>
      <c r="U279">
        <f t="shared" si="186"/>
        <v>0</v>
      </c>
      <c r="V279">
        <f t="shared" si="187"/>
        <v>0</v>
      </c>
      <c r="W279">
        <f t="shared" si="188"/>
        <v>0</v>
      </c>
      <c r="X279">
        <f t="shared" si="189"/>
        <v>0</v>
      </c>
      <c r="Y279">
        <f t="shared" si="190"/>
        <v>0</v>
      </c>
      <c r="AA279">
        <v>78076343</v>
      </c>
      <c r="AB279">
        <f t="shared" si="191"/>
        <v>4230</v>
      </c>
      <c r="AC279">
        <f t="shared" si="219"/>
        <v>4230</v>
      </c>
      <c r="AD279">
        <f t="shared" si="192"/>
        <v>0</v>
      </c>
      <c r="AE279">
        <f t="shared" si="193"/>
        <v>0</v>
      </c>
      <c r="AF279">
        <f t="shared" si="194"/>
        <v>0</v>
      </c>
      <c r="AG279">
        <f t="shared" si="195"/>
        <v>0</v>
      </c>
      <c r="AH279">
        <f t="shared" si="196"/>
        <v>0</v>
      </c>
      <c r="AI279">
        <f t="shared" si="197"/>
        <v>0</v>
      </c>
      <c r="AJ279">
        <f t="shared" si="198"/>
        <v>0</v>
      </c>
      <c r="AK279">
        <v>4230</v>
      </c>
      <c r="AL279">
        <v>4230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1</v>
      </c>
      <c r="AW279">
        <v>1</v>
      </c>
      <c r="AZ279">
        <v>1</v>
      </c>
      <c r="BA279">
        <v>1</v>
      </c>
      <c r="BB279">
        <v>1</v>
      </c>
      <c r="BC279">
        <v>1</v>
      </c>
      <c r="BD279" t="s">
        <v>3</v>
      </c>
      <c r="BE279" t="s">
        <v>3</v>
      </c>
      <c r="BF279" t="s">
        <v>3</v>
      </c>
      <c r="BG279" t="s">
        <v>3</v>
      </c>
      <c r="BH279">
        <v>3</v>
      </c>
      <c r="BI279">
        <v>1</v>
      </c>
      <c r="BJ279" t="s">
        <v>3</v>
      </c>
      <c r="BM279">
        <v>1100</v>
      </c>
      <c r="BN279">
        <v>0</v>
      </c>
      <c r="BO279" t="s">
        <v>3</v>
      </c>
      <c r="BP279">
        <v>0</v>
      </c>
      <c r="BQ279">
        <v>8</v>
      </c>
      <c r="BR279">
        <v>0</v>
      </c>
      <c r="BS279">
        <v>1</v>
      </c>
      <c r="BT279">
        <v>1</v>
      </c>
      <c r="BU279">
        <v>1</v>
      </c>
      <c r="BV279">
        <v>1</v>
      </c>
      <c r="BW279">
        <v>1</v>
      </c>
      <c r="BX279">
        <v>1</v>
      </c>
      <c r="BY279" t="s">
        <v>3</v>
      </c>
      <c r="BZ279">
        <v>0</v>
      </c>
      <c r="CA279">
        <v>0</v>
      </c>
      <c r="CB279" t="s">
        <v>3</v>
      </c>
      <c r="CE279">
        <v>0</v>
      </c>
      <c r="CF279">
        <v>0</v>
      </c>
      <c r="CG279">
        <v>0</v>
      </c>
      <c r="CM279">
        <v>0</v>
      </c>
      <c r="CN279" t="s">
        <v>3</v>
      </c>
      <c r="CO279">
        <v>0</v>
      </c>
      <c r="CP279">
        <f t="shared" si="199"/>
        <v>12690</v>
      </c>
      <c r="CQ279">
        <f t="shared" si="200"/>
        <v>4230</v>
      </c>
      <c r="CR279">
        <f t="shared" si="201"/>
        <v>0</v>
      </c>
      <c r="CS279">
        <f t="shared" si="202"/>
        <v>0</v>
      </c>
      <c r="CT279">
        <f t="shared" si="203"/>
        <v>0</v>
      </c>
      <c r="CU279">
        <f t="shared" si="204"/>
        <v>0</v>
      </c>
      <c r="CV279">
        <f t="shared" si="205"/>
        <v>0</v>
      </c>
      <c r="CW279">
        <f t="shared" si="206"/>
        <v>0</v>
      </c>
      <c r="CX279">
        <f t="shared" si="207"/>
        <v>0</v>
      </c>
      <c r="CY279">
        <f t="shared" si="208"/>
        <v>0</v>
      </c>
      <c r="CZ279">
        <f t="shared" si="209"/>
        <v>0</v>
      </c>
      <c r="DC279" t="s">
        <v>3</v>
      </c>
      <c r="DD279" t="s">
        <v>3</v>
      </c>
      <c r="DE279" t="s">
        <v>3</v>
      </c>
      <c r="DF279" t="s">
        <v>3</v>
      </c>
      <c r="DG279" t="s">
        <v>3</v>
      </c>
      <c r="DH279" t="s">
        <v>3</v>
      </c>
      <c r="DI279" t="s">
        <v>3</v>
      </c>
      <c r="DJ279" t="s">
        <v>3</v>
      </c>
      <c r="DK279" t="s">
        <v>3</v>
      </c>
      <c r="DL279" t="s">
        <v>3</v>
      </c>
      <c r="DM279" t="s">
        <v>3</v>
      </c>
      <c r="DN279">
        <v>0</v>
      </c>
      <c r="DO279">
        <v>0</v>
      </c>
      <c r="DP279">
        <v>1</v>
      </c>
      <c r="DQ279">
        <v>1</v>
      </c>
      <c r="DU279">
        <v>1013</v>
      </c>
      <c r="DV279" t="s">
        <v>42</v>
      </c>
      <c r="DW279" t="s">
        <v>42</v>
      </c>
      <c r="DX279">
        <v>1</v>
      </c>
      <c r="DZ279" t="s">
        <v>3</v>
      </c>
      <c r="EA279" t="s">
        <v>3</v>
      </c>
      <c r="EB279" t="s">
        <v>3</v>
      </c>
      <c r="EC279" t="s">
        <v>3</v>
      </c>
      <c r="EE279">
        <v>68514636</v>
      </c>
      <c r="EF279">
        <v>8</v>
      </c>
      <c r="EG279" t="s">
        <v>43</v>
      </c>
      <c r="EH279">
        <v>0</v>
      </c>
      <c r="EI279" t="s">
        <v>3</v>
      </c>
      <c r="EJ279">
        <v>1</v>
      </c>
      <c r="EK279">
        <v>1100</v>
      </c>
      <c r="EL279" t="s">
        <v>44</v>
      </c>
      <c r="EM279" t="s">
        <v>45</v>
      </c>
      <c r="EO279" t="s">
        <v>3</v>
      </c>
      <c r="EQ279">
        <v>0</v>
      </c>
      <c r="ER279">
        <v>4230</v>
      </c>
      <c r="ES279">
        <v>4230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5</v>
      </c>
      <c r="FC279">
        <v>0</v>
      </c>
      <c r="FD279">
        <v>18</v>
      </c>
      <c r="FF279">
        <v>4230</v>
      </c>
      <c r="FQ279">
        <v>0</v>
      </c>
      <c r="FR279">
        <f t="shared" si="210"/>
        <v>0</v>
      </c>
      <c r="FS279">
        <v>0</v>
      </c>
      <c r="FX279">
        <v>0</v>
      </c>
      <c r="FY279">
        <v>0</v>
      </c>
      <c r="GA279" t="s">
        <v>3</v>
      </c>
      <c r="GD279">
        <v>1</v>
      </c>
      <c r="GF279">
        <v>-1984592532</v>
      </c>
      <c r="GG279">
        <v>2</v>
      </c>
      <c r="GH279">
        <v>3</v>
      </c>
      <c r="GI279">
        <v>-2</v>
      </c>
      <c r="GJ279">
        <v>0</v>
      </c>
      <c r="GK279">
        <v>0</v>
      </c>
      <c r="GL279">
        <f t="shared" si="211"/>
        <v>0</v>
      </c>
      <c r="GM279">
        <f t="shared" si="212"/>
        <v>12690</v>
      </c>
      <c r="GN279">
        <f t="shared" si="213"/>
        <v>12690</v>
      </c>
      <c r="GO279">
        <f t="shared" si="214"/>
        <v>0</v>
      </c>
      <c r="GP279">
        <f t="shared" si="215"/>
        <v>0</v>
      </c>
      <c r="GR279">
        <v>1</v>
      </c>
      <c r="GS279">
        <v>1</v>
      </c>
      <c r="GT279">
        <v>0</v>
      </c>
      <c r="GU279" t="s">
        <v>3</v>
      </c>
      <c r="GV279">
        <f t="shared" si="216"/>
        <v>0</v>
      </c>
      <c r="GW279">
        <v>1</v>
      </c>
      <c r="GX279">
        <f t="shared" si="217"/>
        <v>0</v>
      </c>
      <c r="HA279">
        <v>0</v>
      </c>
      <c r="HB279">
        <v>0</v>
      </c>
      <c r="HC279">
        <f t="shared" si="218"/>
        <v>0</v>
      </c>
      <c r="HE279" t="s">
        <v>3</v>
      </c>
      <c r="HF279" t="s">
        <v>3</v>
      </c>
      <c r="HM279" t="s">
        <v>3</v>
      </c>
      <c r="HN279" t="s">
        <v>3</v>
      </c>
      <c r="HO279" t="s">
        <v>3</v>
      </c>
      <c r="HP279" t="s">
        <v>3</v>
      </c>
      <c r="HQ279" t="s">
        <v>3</v>
      </c>
      <c r="IK279">
        <v>0</v>
      </c>
    </row>
    <row r="280" spans="1:245" x14ac:dyDescent="0.2">
      <c r="A280">
        <v>17</v>
      </c>
      <c r="B280">
        <v>1</v>
      </c>
      <c r="E280" t="s">
        <v>367</v>
      </c>
      <c r="F280" t="s">
        <v>3</v>
      </c>
      <c r="G280" t="s">
        <v>199</v>
      </c>
      <c r="H280" t="s">
        <v>42</v>
      </c>
      <c r="I280">
        <v>0</v>
      </c>
      <c r="J280">
        <v>0</v>
      </c>
      <c r="K280">
        <v>0</v>
      </c>
      <c r="O280">
        <f t="shared" si="180"/>
        <v>0</v>
      </c>
      <c r="P280">
        <f t="shared" si="181"/>
        <v>0</v>
      </c>
      <c r="Q280">
        <f t="shared" si="182"/>
        <v>0</v>
      </c>
      <c r="R280">
        <f t="shared" si="183"/>
        <v>0</v>
      </c>
      <c r="S280">
        <f t="shared" si="184"/>
        <v>0</v>
      </c>
      <c r="T280">
        <f t="shared" si="185"/>
        <v>0</v>
      </c>
      <c r="U280">
        <f t="shared" si="186"/>
        <v>0</v>
      </c>
      <c r="V280">
        <f t="shared" si="187"/>
        <v>0</v>
      </c>
      <c r="W280">
        <f t="shared" si="188"/>
        <v>0</v>
      </c>
      <c r="X280">
        <f t="shared" si="189"/>
        <v>0</v>
      </c>
      <c r="Y280">
        <f t="shared" si="190"/>
        <v>0</v>
      </c>
      <c r="AA280">
        <v>78076343</v>
      </c>
      <c r="AB280">
        <f t="shared" si="191"/>
        <v>2150</v>
      </c>
      <c r="AC280">
        <f t="shared" si="219"/>
        <v>2150</v>
      </c>
      <c r="AD280">
        <f t="shared" si="192"/>
        <v>0</v>
      </c>
      <c r="AE280">
        <f t="shared" si="193"/>
        <v>0</v>
      </c>
      <c r="AF280">
        <f t="shared" si="194"/>
        <v>0</v>
      </c>
      <c r="AG280">
        <f t="shared" si="195"/>
        <v>0</v>
      </c>
      <c r="AH280">
        <f t="shared" si="196"/>
        <v>0</v>
      </c>
      <c r="AI280">
        <f t="shared" si="197"/>
        <v>0</v>
      </c>
      <c r="AJ280">
        <f t="shared" si="198"/>
        <v>0</v>
      </c>
      <c r="AK280">
        <v>2150</v>
      </c>
      <c r="AL280">
        <v>2150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1</v>
      </c>
      <c r="AW280">
        <v>1</v>
      </c>
      <c r="AZ280">
        <v>1</v>
      </c>
      <c r="BA280">
        <v>1</v>
      </c>
      <c r="BB280">
        <v>1</v>
      </c>
      <c r="BC280">
        <v>1</v>
      </c>
      <c r="BD280" t="s">
        <v>3</v>
      </c>
      <c r="BE280" t="s">
        <v>3</v>
      </c>
      <c r="BF280" t="s">
        <v>3</v>
      </c>
      <c r="BG280" t="s">
        <v>3</v>
      </c>
      <c r="BH280">
        <v>3</v>
      </c>
      <c r="BI280">
        <v>1</v>
      </c>
      <c r="BJ280" t="s">
        <v>3</v>
      </c>
      <c r="BM280">
        <v>1100</v>
      </c>
      <c r="BN280">
        <v>0</v>
      </c>
      <c r="BO280" t="s">
        <v>3</v>
      </c>
      <c r="BP280">
        <v>0</v>
      </c>
      <c r="BQ280">
        <v>8</v>
      </c>
      <c r="BR280">
        <v>0</v>
      </c>
      <c r="BS280">
        <v>1</v>
      </c>
      <c r="BT280">
        <v>1</v>
      </c>
      <c r="BU280">
        <v>1</v>
      </c>
      <c r="BV280">
        <v>1</v>
      </c>
      <c r="BW280">
        <v>1</v>
      </c>
      <c r="BX280">
        <v>1</v>
      </c>
      <c r="BY280" t="s">
        <v>3</v>
      </c>
      <c r="BZ280">
        <v>0</v>
      </c>
      <c r="CA280">
        <v>0</v>
      </c>
      <c r="CB280" t="s">
        <v>3</v>
      </c>
      <c r="CE280">
        <v>0</v>
      </c>
      <c r="CF280">
        <v>0</v>
      </c>
      <c r="CG280">
        <v>0</v>
      </c>
      <c r="CM280">
        <v>0</v>
      </c>
      <c r="CN280" t="s">
        <v>3</v>
      </c>
      <c r="CO280">
        <v>0</v>
      </c>
      <c r="CP280">
        <f t="shared" si="199"/>
        <v>0</v>
      </c>
      <c r="CQ280">
        <f t="shared" si="200"/>
        <v>2150</v>
      </c>
      <c r="CR280">
        <f t="shared" si="201"/>
        <v>0</v>
      </c>
      <c r="CS280">
        <f t="shared" si="202"/>
        <v>0</v>
      </c>
      <c r="CT280">
        <f t="shared" si="203"/>
        <v>0</v>
      </c>
      <c r="CU280">
        <f t="shared" si="204"/>
        <v>0</v>
      </c>
      <c r="CV280">
        <f t="shared" si="205"/>
        <v>0</v>
      </c>
      <c r="CW280">
        <f t="shared" si="206"/>
        <v>0</v>
      </c>
      <c r="CX280">
        <f t="shared" si="207"/>
        <v>0</v>
      </c>
      <c r="CY280">
        <f t="shared" si="208"/>
        <v>0</v>
      </c>
      <c r="CZ280">
        <f t="shared" si="209"/>
        <v>0</v>
      </c>
      <c r="DC280" t="s">
        <v>3</v>
      </c>
      <c r="DD280" t="s">
        <v>3</v>
      </c>
      <c r="DE280" t="s">
        <v>3</v>
      </c>
      <c r="DF280" t="s">
        <v>3</v>
      </c>
      <c r="DG280" t="s">
        <v>3</v>
      </c>
      <c r="DH280" t="s">
        <v>3</v>
      </c>
      <c r="DI280" t="s">
        <v>3</v>
      </c>
      <c r="DJ280" t="s">
        <v>3</v>
      </c>
      <c r="DK280" t="s">
        <v>3</v>
      </c>
      <c r="DL280" t="s">
        <v>3</v>
      </c>
      <c r="DM280" t="s">
        <v>3</v>
      </c>
      <c r="DN280">
        <v>0</v>
      </c>
      <c r="DO280">
        <v>0</v>
      </c>
      <c r="DP280">
        <v>1</v>
      </c>
      <c r="DQ280">
        <v>1</v>
      </c>
      <c r="DU280">
        <v>1013</v>
      </c>
      <c r="DV280" t="s">
        <v>42</v>
      </c>
      <c r="DW280" t="s">
        <v>42</v>
      </c>
      <c r="DX280">
        <v>1</v>
      </c>
      <c r="DZ280" t="s">
        <v>3</v>
      </c>
      <c r="EA280" t="s">
        <v>3</v>
      </c>
      <c r="EB280" t="s">
        <v>3</v>
      </c>
      <c r="EC280" t="s">
        <v>3</v>
      </c>
      <c r="EE280">
        <v>68514636</v>
      </c>
      <c r="EF280">
        <v>8</v>
      </c>
      <c r="EG280" t="s">
        <v>43</v>
      </c>
      <c r="EH280">
        <v>0</v>
      </c>
      <c r="EI280" t="s">
        <v>3</v>
      </c>
      <c r="EJ280">
        <v>1</v>
      </c>
      <c r="EK280">
        <v>1100</v>
      </c>
      <c r="EL280" t="s">
        <v>44</v>
      </c>
      <c r="EM280" t="s">
        <v>45</v>
      </c>
      <c r="EO280" t="s">
        <v>3</v>
      </c>
      <c r="EQ280">
        <v>0</v>
      </c>
      <c r="ER280">
        <v>2150</v>
      </c>
      <c r="ES280">
        <v>2150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5</v>
      </c>
      <c r="FC280">
        <v>0</v>
      </c>
      <c r="FD280">
        <v>18</v>
      </c>
      <c r="FF280">
        <v>2150</v>
      </c>
      <c r="FQ280">
        <v>0</v>
      </c>
      <c r="FR280">
        <f t="shared" si="210"/>
        <v>0</v>
      </c>
      <c r="FS280">
        <v>0</v>
      </c>
      <c r="FX280">
        <v>0</v>
      </c>
      <c r="FY280">
        <v>0</v>
      </c>
      <c r="GA280" t="s">
        <v>3</v>
      </c>
      <c r="GD280">
        <v>1</v>
      </c>
      <c r="GF280">
        <v>-1225228943</v>
      </c>
      <c r="GG280">
        <v>2</v>
      </c>
      <c r="GH280">
        <v>3</v>
      </c>
      <c r="GI280">
        <v>-2</v>
      </c>
      <c r="GJ280">
        <v>0</v>
      </c>
      <c r="GK280">
        <v>0</v>
      </c>
      <c r="GL280">
        <f t="shared" si="211"/>
        <v>0</v>
      </c>
      <c r="GM280">
        <f t="shared" si="212"/>
        <v>0</v>
      </c>
      <c r="GN280">
        <f t="shared" si="213"/>
        <v>0</v>
      </c>
      <c r="GO280">
        <f t="shared" si="214"/>
        <v>0</v>
      </c>
      <c r="GP280">
        <f t="shared" si="215"/>
        <v>0</v>
      </c>
      <c r="GR280">
        <v>1</v>
      </c>
      <c r="GS280">
        <v>1</v>
      </c>
      <c r="GT280">
        <v>0</v>
      </c>
      <c r="GU280" t="s">
        <v>3</v>
      </c>
      <c r="GV280">
        <f t="shared" si="216"/>
        <v>0</v>
      </c>
      <c r="GW280">
        <v>1</v>
      </c>
      <c r="GX280">
        <f t="shared" si="217"/>
        <v>0</v>
      </c>
      <c r="HA280">
        <v>0</v>
      </c>
      <c r="HB280">
        <v>0</v>
      </c>
      <c r="HC280">
        <f t="shared" si="218"/>
        <v>0</v>
      </c>
      <c r="HE280" t="s">
        <v>3</v>
      </c>
      <c r="HF280" t="s">
        <v>3</v>
      </c>
      <c r="HM280" t="s">
        <v>3</v>
      </c>
      <c r="HN280" t="s">
        <v>3</v>
      </c>
      <c r="HO280" t="s">
        <v>3</v>
      </c>
      <c r="HP280" t="s">
        <v>3</v>
      </c>
      <c r="HQ280" t="s">
        <v>3</v>
      </c>
      <c r="IK280">
        <v>0</v>
      </c>
    </row>
    <row r="281" spans="1:245" x14ac:dyDescent="0.2">
      <c r="A281">
        <v>17</v>
      </c>
      <c r="B281">
        <v>1</v>
      </c>
      <c r="E281" t="s">
        <v>368</v>
      </c>
      <c r="F281" t="s">
        <v>3</v>
      </c>
      <c r="G281" t="s">
        <v>201</v>
      </c>
      <c r="H281" t="s">
        <v>42</v>
      </c>
      <c r="I281">
        <v>7</v>
      </c>
      <c r="J281">
        <v>0</v>
      </c>
      <c r="K281">
        <v>7</v>
      </c>
      <c r="O281">
        <f t="shared" si="180"/>
        <v>609</v>
      </c>
      <c r="P281">
        <f t="shared" si="181"/>
        <v>609</v>
      </c>
      <c r="Q281">
        <f t="shared" si="182"/>
        <v>0</v>
      </c>
      <c r="R281">
        <f t="shared" si="183"/>
        <v>0</v>
      </c>
      <c r="S281">
        <f t="shared" si="184"/>
        <v>0</v>
      </c>
      <c r="T281">
        <f t="shared" si="185"/>
        <v>0</v>
      </c>
      <c r="U281">
        <f t="shared" si="186"/>
        <v>0</v>
      </c>
      <c r="V281">
        <f t="shared" si="187"/>
        <v>0</v>
      </c>
      <c r="W281">
        <f t="shared" si="188"/>
        <v>0</v>
      </c>
      <c r="X281">
        <f t="shared" si="189"/>
        <v>0</v>
      </c>
      <c r="Y281">
        <f t="shared" si="190"/>
        <v>0</v>
      </c>
      <c r="AA281">
        <v>78076343</v>
      </c>
      <c r="AB281">
        <f t="shared" si="191"/>
        <v>87</v>
      </c>
      <c r="AC281">
        <f t="shared" si="219"/>
        <v>87</v>
      </c>
      <c r="AD281">
        <f t="shared" si="192"/>
        <v>0</v>
      </c>
      <c r="AE281">
        <f t="shared" si="193"/>
        <v>0</v>
      </c>
      <c r="AF281">
        <f t="shared" si="194"/>
        <v>0</v>
      </c>
      <c r="AG281">
        <f t="shared" si="195"/>
        <v>0</v>
      </c>
      <c r="AH281">
        <f t="shared" si="196"/>
        <v>0</v>
      </c>
      <c r="AI281">
        <f t="shared" si="197"/>
        <v>0</v>
      </c>
      <c r="AJ281">
        <f t="shared" si="198"/>
        <v>0</v>
      </c>
      <c r="AK281">
        <v>87</v>
      </c>
      <c r="AL281">
        <v>87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1</v>
      </c>
      <c r="AW281">
        <v>1</v>
      </c>
      <c r="AZ281">
        <v>1</v>
      </c>
      <c r="BA281">
        <v>1</v>
      </c>
      <c r="BB281">
        <v>1</v>
      </c>
      <c r="BC281">
        <v>1</v>
      </c>
      <c r="BD281" t="s">
        <v>3</v>
      </c>
      <c r="BE281" t="s">
        <v>3</v>
      </c>
      <c r="BF281" t="s">
        <v>3</v>
      </c>
      <c r="BG281" t="s">
        <v>3</v>
      </c>
      <c r="BH281">
        <v>3</v>
      </c>
      <c r="BI281">
        <v>1</v>
      </c>
      <c r="BJ281" t="s">
        <v>3</v>
      </c>
      <c r="BM281">
        <v>1100</v>
      </c>
      <c r="BN281">
        <v>0</v>
      </c>
      <c r="BO281" t="s">
        <v>3</v>
      </c>
      <c r="BP281">
        <v>0</v>
      </c>
      <c r="BQ281">
        <v>8</v>
      </c>
      <c r="BR281">
        <v>0</v>
      </c>
      <c r="BS281">
        <v>1</v>
      </c>
      <c r="BT281">
        <v>1</v>
      </c>
      <c r="BU281">
        <v>1</v>
      </c>
      <c r="BV281">
        <v>1</v>
      </c>
      <c r="BW281">
        <v>1</v>
      </c>
      <c r="BX281">
        <v>1</v>
      </c>
      <c r="BY281" t="s">
        <v>3</v>
      </c>
      <c r="BZ281">
        <v>0</v>
      </c>
      <c r="CA281">
        <v>0</v>
      </c>
      <c r="CB281" t="s">
        <v>3</v>
      </c>
      <c r="CE281">
        <v>0</v>
      </c>
      <c r="CF281">
        <v>0</v>
      </c>
      <c r="CG281">
        <v>0</v>
      </c>
      <c r="CM281">
        <v>0</v>
      </c>
      <c r="CN281" t="s">
        <v>3</v>
      </c>
      <c r="CO281">
        <v>0</v>
      </c>
      <c r="CP281">
        <f t="shared" si="199"/>
        <v>609</v>
      </c>
      <c r="CQ281">
        <f t="shared" si="200"/>
        <v>87</v>
      </c>
      <c r="CR281">
        <f t="shared" si="201"/>
        <v>0</v>
      </c>
      <c r="CS281">
        <f t="shared" si="202"/>
        <v>0</v>
      </c>
      <c r="CT281">
        <f t="shared" si="203"/>
        <v>0</v>
      </c>
      <c r="CU281">
        <f t="shared" si="204"/>
        <v>0</v>
      </c>
      <c r="CV281">
        <f t="shared" si="205"/>
        <v>0</v>
      </c>
      <c r="CW281">
        <f t="shared" si="206"/>
        <v>0</v>
      </c>
      <c r="CX281">
        <f t="shared" si="207"/>
        <v>0</v>
      </c>
      <c r="CY281">
        <f t="shared" si="208"/>
        <v>0</v>
      </c>
      <c r="CZ281">
        <f t="shared" si="209"/>
        <v>0</v>
      </c>
      <c r="DC281" t="s">
        <v>3</v>
      </c>
      <c r="DD281" t="s">
        <v>3</v>
      </c>
      <c r="DE281" t="s">
        <v>3</v>
      </c>
      <c r="DF281" t="s">
        <v>3</v>
      </c>
      <c r="DG281" t="s">
        <v>3</v>
      </c>
      <c r="DH281" t="s">
        <v>3</v>
      </c>
      <c r="DI281" t="s">
        <v>3</v>
      </c>
      <c r="DJ281" t="s">
        <v>3</v>
      </c>
      <c r="DK281" t="s">
        <v>3</v>
      </c>
      <c r="DL281" t="s">
        <v>3</v>
      </c>
      <c r="DM281" t="s">
        <v>3</v>
      </c>
      <c r="DN281">
        <v>0</v>
      </c>
      <c r="DO281">
        <v>0</v>
      </c>
      <c r="DP281">
        <v>1</v>
      </c>
      <c r="DQ281">
        <v>1</v>
      </c>
      <c r="DU281">
        <v>1013</v>
      </c>
      <c r="DV281" t="s">
        <v>42</v>
      </c>
      <c r="DW281" t="s">
        <v>42</v>
      </c>
      <c r="DX281">
        <v>1</v>
      </c>
      <c r="DZ281" t="s">
        <v>3</v>
      </c>
      <c r="EA281" t="s">
        <v>3</v>
      </c>
      <c r="EB281" t="s">
        <v>3</v>
      </c>
      <c r="EC281" t="s">
        <v>3</v>
      </c>
      <c r="EE281">
        <v>68514636</v>
      </c>
      <c r="EF281">
        <v>8</v>
      </c>
      <c r="EG281" t="s">
        <v>43</v>
      </c>
      <c r="EH281">
        <v>0</v>
      </c>
      <c r="EI281" t="s">
        <v>3</v>
      </c>
      <c r="EJ281">
        <v>1</v>
      </c>
      <c r="EK281">
        <v>1100</v>
      </c>
      <c r="EL281" t="s">
        <v>44</v>
      </c>
      <c r="EM281" t="s">
        <v>45</v>
      </c>
      <c r="EO281" t="s">
        <v>3</v>
      </c>
      <c r="EQ281">
        <v>0</v>
      </c>
      <c r="ER281">
        <v>87</v>
      </c>
      <c r="ES281">
        <v>87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5</v>
      </c>
      <c r="FC281">
        <v>0</v>
      </c>
      <c r="FD281">
        <v>18</v>
      </c>
      <c r="FF281">
        <v>87</v>
      </c>
      <c r="FQ281">
        <v>0</v>
      </c>
      <c r="FR281">
        <f t="shared" si="210"/>
        <v>0</v>
      </c>
      <c r="FS281">
        <v>0</v>
      </c>
      <c r="FX281">
        <v>0</v>
      </c>
      <c r="FY281">
        <v>0</v>
      </c>
      <c r="GA281" t="s">
        <v>3</v>
      </c>
      <c r="GD281">
        <v>1</v>
      </c>
      <c r="GF281">
        <v>-82132462</v>
      </c>
      <c r="GG281">
        <v>2</v>
      </c>
      <c r="GH281">
        <v>3</v>
      </c>
      <c r="GI281">
        <v>-2</v>
      </c>
      <c r="GJ281">
        <v>0</v>
      </c>
      <c r="GK281">
        <v>0</v>
      </c>
      <c r="GL281">
        <f t="shared" si="211"/>
        <v>0</v>
      </c>
      <c r="GM281">
        <f t="shared" si="212"/>
        <v>609</v>
      </c>
      <c r="GN281">
        <f t="shared" si="213"/>
        <v>609</v>
      </c>
      <c r="GO281">
        <f t="shared" si="214"/>
        <v>0</v>
      </c>
      <c r="GP281">
        <f t="shared" si="215"/>
        <v>0</v>
      </c>
      <c r="GR281">
        <v>1</v>
      </c>
      <c r="GS281">
        <v>1</v>
      </c>
      <c r="GT281">
        <v>0</v>
      </c>
      <c r="GU281" t="s">
        <v>3</v>
      </c>
      <c r="GV281">
        <f t="shared" si="216"/>
        <v>0</v>
      </c>
      <c r="GW281">
        <v>1</v>
      </c>
      <c r="GX281">
        <f t="shared" si="217"/>
        <v>0</v>
      </c>
      <c r="HA281">
        <v>0</v>
      </c>
      <c r="HB281">
        <v>0</v>
      </c>
      <c r="HC281">
        <f t="shared" si="218"/>
        <v>0</v>
      </c>
      <c r="HE281" t="s">
        <v>3</v>
      </c>
      <c r="HF281" t="s">
        <v>3</v>
      </c>
      <c r="HM281" t="s">
        <v>3</v>
      </c>
      <c r="HN281" t="s">
        <v>3</v>
      </c>
      <c r="HO281" t="s">
        <v>3</v>
      </c>
      <c r="HP281" t="s">
        <v>3</v>
      </c>
      <c r="HQ281" t="s">
        <v>3</v>
      </c>
      <c r="IK281">
        <v>0</v>
      </c>
    </row>
    <row r="282" spans="1:245" x14ac:dyDescent="0.2">
      <c r="A282">
        <v>17</v>
      </c>
      <c r="B282">
        <v>1</v>
      </c>
      <c r="C282">
        <f>ROW(SmtRes!A250)</f>
        <v>250</v>
      </c>
      <c r="D282">
        <f>ROW(EtalonRes!A253)</f>
        <v>253</v>
      </c>
      <c r="E282" t="s">
        <v>369</v>
      </c>
      <c r="F282" t="s">
        <v>203</v>
      </c>
      <c r="G282" t="s">
        <v>204</v>
      </c>
      <c r="H282" t="s">
        <v>34</v>
      </c>
      <c r="I282">
        <v>1</v>
      </c>
      <c r="J282">
        <v>0</v>
      </c>
      <c r="K282">
        <v>1</v>
      </c>
      <c r="O282">
        <f t="shared" si="180"/>
        <v>865.24</v>
      </c>
      <c r="P282">
        <f t="shared" si="181"/>
        <v>0</v>
      </c>
      <c r="Q282">
        <f t="shared" si="182"/>
        <v>22.78</v>
      </c>
      <c r="R282">
        <f t="shared" si="183"/>
        <v>3.36</v>
      </c>
      <c r="S282">
        <f t="shared" si="184"/>
        <v>842.46</v>
      </c>
      <c r="T282">
        <f t="shared" si="185"/>
        <v>0</v>
      </c>
      <c r="U282">
        <f t="shared" si="186"/>
        <v>2.1800000000000002</v>
      </c>
      <c r="V282">
        <f t="shared" si="187"/>
        <v>0.01</v>
      </c>
      <c r="W282">
        <f t="shared" si="188"/>
        <v>0</v>
      </c>
      <c r="X282">
        <f t="shared" si="189"/>
        <v>778.15</v>
      </c>
      <c r="Y282">
        <f t="shared" si="190"/>
        <v>549.78</v>
      </c>
      <c r="AA282">
        <v>78076343</v>
      </c>
      <c r="AB282">
        <f t="shared" si="191"/>
        <v>23.45</v>
      </c>
      <c r="AC282">
        <f>ROUND(((ES282*0)),2)</f>
        <v>0</v>
      </c>
      <c r="AD282">
        <f t="shared" si="192"/>
        <v>0.87</v>
      </c>
      <c r="AE282">
        <f t="shared" si="193"/>
        <v>0.09</v>
      </c>
      <c r="AF282">
        <f t="shared" si="194"/>
        <v>22.58</v>
      </c>
      <c r="AG282">
        <f t="shared" si="195"/>
        <v>0</v>
      </c>
      <c r="AH282">
        <f t="shared" si="196"/>
        <v>2.1800000000000002</v>
      </c>
      <c r="AI282">
        <f t="shared" si="197"/>
        <v>0.01</v>
      </c>
      <c r="AJ282">
        <f t="shared" si="198"/>
        <v>0</v>
      </c>
      <c r="AK282">
        <v>23.9</v>
      </c>
      <c r="AL282">
        <v>0.45</v>
      </c>
      <c r="AM282">
        <v>0.87</v>
      </c>
      <c r="AN282">
        <v>0.09</v>
      </c>
      <c r="AO282">
        <v>22.58</v>
      </c>
      <c r="AP282">
        <v>0</v>
      </c>
      <c r="AQ282">
        <v>2.1800000000000002</v>
      </c>
      <c r="AR282">
        <v>0.01</v>
      </c>
      <c r="AS282">
        <v>0</v>
      </c>
      <c r="AT282">
        <v>92</v>
      </c>
      <c r="AU282">
        <v>65</v>
      </c>
      <c r="AV282">
        <v>1</v>
      </c>
      <c r="AW282">
        <v>1</v>
      </c>
      <c r="AZ282">
        <v>1</v>
      </c>
      <c r="BA282">
        <v>37.31</v>
      </c>
      <c r="BB282">
        <v>26.18</v>
      </c>
      <c r="BC282">
        <v>37.44</v>
      </c>
      <c r="BD282" t="s">
        <v>3</v>
      </c>
      <c r="BE282" t="s">
        <v>3</v>
      </c>
      <c r="BF282" t="s">
        <v>3</v>
      </c>
      <c r="BG282" t="s">
        <v>3</v>
      </c>
      <c r="BH282">
        <v>0</v>
      </c>
      <c r="BI282">
        <v>2</v>
      </c>
      <c r="BJ282" t="s">
        <v>205</v>
      </c>
      <c r="BM282">
        <v>110004</v>
      </c>
      <c r="BN282">
        <v>0</v>
      </c>
      <c r="BO282" t="s">
        <v>203</v>
      </c>
      <c r="BP282">
        <v>1</v>
      </c>
      <c r="BQ282">
        <v>3</v>
      </c>
      <c r="BR282">
        <v>0</v>
      </c>
      <c r="BS282">
        <v>37.31</v>
      </c>
      <c r="BT282">
        <v>1</v>
      </c>
      <c r="BU282">
        <v>1</v>
      </c>
      <c r="BV282">
        <v>1</v>
      </c>
      <c r="BW282">
        <v>1</v>
      </c>
      <c r="BX282">
        <v>1</v>
      </c>
      <c r="BY282" t="s">
        <v>3</v>
      </c>
      <c r="BZ282">
        <v>92</v>
      </c>
      <c r="CA282">
        <v>65</v>
      </c>
      <c r="CB282" t="s">
        <v>3</v>
      </c>
      <c r="CE282">
        <v>0</v>
      </c>
      <c r="CF282">
        <v>0</v>
      </c>
      <c r="CG282">
        <v>0</v>
      </c>
      <c r="CM282">
        <v>0</v>
      </c>
      <c r="CN282" t="s">
        <v>3</v>
      </c>
      <c r="CO282">
        <v>0</v>
      </c>
      <c r="CP282">
        <f t="shared" si="199"/>
        <v>865.24</v>
      </c>
      <c r="CQ282">
        <f t="shared" si="200"/>
        <v>0</v>
      </c>
      <c r="CR282">
        <f t="shared" si="201"/>
        <v>22.776599999999998</v>
      </c>
      <c r="CS282">
        <f t="shared" si="202"/>
        <v>3.3578999999999999</v>
      </c>
      <c r="CT282">
        <f t="shared" si="203"/>
        <v>842.45979999999997</v>
      </c>
      <c r="CU282">
        <f t="shared" si="204"/>
        <v>0</v>
      </c>
      <c r="CV282">
        <f t="shared" si="205"/>
        <v>2.1800000000000002</v>
      </c>
      <c r="CW282">
        <f t="shared" si="206"/>
        <v>0.01</v>
      </c>
      <c r="CX282">
        <f t="shared" si="207"/>
        <v>0</v>
      </c>
      <c r="CY282">
        <f t="shared" si="208"/>
        <v>778.15440000000001</v>
      </c>
      <c r="CZ282">
        <f t="shared" si="209"/>
        <v>549.78300000000002</v>
      </c>
      <c r="DC282" t="s">
        <v>3</v>
      </c>
      <c r="DD282" t="s">
        <v>36</v>
      </c>
      <c r="DE282" t="s">
        <v>3</v>
      </c>
      <c r="DF282" t="s">
        <v>3</v>
      </c>
      <c r="DG282" t="s">
        <v>3</v>
      </c>
      <c r="DH282" t="s">
        <v>3</v>
      </c>
      <c r="DI282" t="s">
        <v>3</v>
      </c>
      <c r="DJ282" t="s">
        <v>3</v>
      </c>
      <c r="DK282" t="s">
        <v>3</v>
      </c>
      <c r="DL282" t="s">
        <v>3</v>
      </c>
      <c r="DM282" t="s">
        <v>3</v>
      </c>
      <c r="DN282">
        <v>0</v>
      </c>
      <c r="DO282">
        <v>0</v>
      </c>
      <c r="DP282">
        <v>1</v>
      </c>
      <c r="DQ282">
        <v>1</v>
      </c>
      <c r="DU282">
        <v>1013</v>
      </c>
      <c r="DV282" t="s">
        <v>34</v>
      </c>
      <c r="DW282" t="s">
        <v>34</v>
      </c>
      <c r="DX282">
        <v>1</v>
      </c>
      <c r="DZ282" t="s">
        <v>3</v>
      </c>
      <c r="EA282" t="s">
        <v>3</v>
      </c>
      <c r="EB282" t="s">
        <v>3</v>
      </c>
      <c r="EC282" t="s">
        <v>3</v>
      </c>
      <c r="EE282">
        <v>68514343</v>
      </c>
      <c r="EF282">
        <v>3</v>
      </c>
      <c r="EG282" t="s">
        <v>37</v>
      </c>
      <c r="EH282">
        <v>0</v>
      </c>
      <c r="EI282" t="s">
        <v>3</v>
      </c>
      <c r="EJ282">
        <v>2</v>
      </c>
      <c r="EK282">
        <v>110004</v>
      </c>
      <c r="EL282" t="s">
        <v>206</v>
      </c>
      <c r="EM282" t="s">
        <v>39</v>
      </c>
      <c r="EO282" t="s">
        <v>3</v>
      </c>
      <c r="EQ282">
        <v>0</v>
      </c>
      <c r="ER282">
        <v>23.9</v>
      </c>
      <c r="ES282">
        <v>0.45</v>
      </c>
      <c r="ET282">
        <v>0.87</v>
      </c>
      <c r="EU282">
        <v>0.09</v>
      </c>
      <c r="EV282">
        <v>22.58</v>
      </c>
      <c r="EW282">
        <v>2.1800000000000002</v>
      </c>
      <c r="EX282">
        <v>0.01</v>
      </c>
      <c r="EY282">
        <v>0</v>
      </c>
      <c r="FQ282">
        <v>0</v>
      </c>
      <c r="FR282">
        <f t="shared" si="210"/>
        <v>0</v>
      </c>
      <c r="FS282">
        <v>0</v>
      </c>
      <c r="FX282">
        <v>92</v>
      </c>
      <c r="FY282">
        <v>65</v>
      </c>
      <c r="GA282" t="s">
        <v>3</v>
      </c>
      <c r="GD282">
        <v>1</v>
      </c>
      <c r="GF282">
        <v>-1901087592</v>
      </c>
      <c r="GG282">
        <v>2</v>
      </c>
      <c r="GH282">
        <v>1</v>
      </c>
      <c r="GI282">
        <v>2</v>
      </c>
      <c r="GJ282">
        <v>0</v>
      </c>
      <c r="GK282">
        <v>0</v>
      </c>
      <c r="GL282">
        <f t="shared" si="211"/>
        <v>0</v>
      </c>
      <c r="GM282">
        <f t="shared" si="212"/>
        <v>2193.17</v>
      </c>
      <c r="GN282">
        <f t="shared" si="213"/>
        <v>0</v>
      </c>
      <c r="GO282">
        <f t="shared" si="214"/>
        <v>2193.17</v>
      </c>
      <c r="GP282">
        <f t="shared" si="215"/>
        <v>0</v>
      </c>
      <c r="GR282">
        <v>0</v>
      </c>
      <c r="GS282">
        <v>3</v>
      </c>
      <c r="GT282">
        <v>0</v>
      </c>
      <c r="GU282" t="s">
        <v>3</v>
      </c>
      <c r="GV282">
        <f t="shared" si="216"/>
        <v>0</v>
      </c>
      <c r="GW282">
        <v>1</v>
      </c>
      <c r="GX282">
        <f t="shared" si="217"/>
        <v>0</v>
      </c>
      <c r="HA282">
        <v>0</v>
      </c>
      <c r="HB282">
        <v>0</v>
      </c>
      <c r="HC282">
        <f t="shared" si="218"/>
        <v>0</v>
      </c>
      <c r="HE282" t="s">
        <v>3</v>
      </c>
      <c r="HF282" t="s">
        <v>3</v>
      </c>
      <c r="HM282" t="s">
        <v>3</v>
      </c>
      <c r="HN282" t="s">
        <v>3</v>
      </c>
      <c r="HO282" t="s">
        <v>3</v>
      </c>
      <c r="HP282" t="s">
        <v>3</v>
      </c>
      <c r="HQ282" t="s">
        <v>3</v>
      </c>
      <c r="IK282">
        <v>0</v>
      </c>
    </row>
    <row r="283" spans="1:245" x14ac:dyDescent="0.2">
      <c r="A283">
        <v>17</v>
      </c>
      <c r="B283">
        <v>1</v>
      </c>
      <c r="E283" t="s">
        <v>370</v>
      </c>
      <c r="F283" t="s">
        <v>3</v>
      </c>
      <c r="G283" t="s">
        <v>208</v>
      </c>
      <c r="H283" t="s">
        <v>42</v>
      </c>
      <c r="I283">
        <v>0</v>
      </c>
      <c r="J283">
        <v>0</v>
      </c>
      <c r="K283">
        <v>0</v>
      </c>
      <c r="O283">
        <f t="shared" si="180"/>
        <v>0</v>
      </c>
      <c r="P283">
        <f t="shared" si="181"/>
        <v>0</v>
      </c>
      <c r="Q283">
        <f t="shared" si="182"/>
        <v>0</v>
      </c>
      <c r="R283">
        <f t="shared" si="183"/>
        <v>0</v>
      </c>
      <c r="S283">
        <f t="shared" si="184"/>
        <v>0</v>
      </c>
      <c r="T283">
        <f t="shared" si="185"/>
        <v>0</v>
      </c>
      <c r="U283">
        <f t="shared" si="186"/>
        <v>0</v>
      </c>
      <c r="V283">
        <f t="shared" si="187"/>
        <v>0</v>
      </c>
      <c r="W283">
        <f t="shared" si="188"/>
        <v>0</v>
      </c>
      <c r="X283">
        <f t="shared" si="189"/>
        <v>0</v>
      </c>
      <c r="Y283">
        <f t="shared" si="190"/>
        <v>0</v>
      </c>
      <c r="AA283">
        <v>78076343</v>
      </c>
      <c r="AB283">
        <f t="shared" si="191"/>
        <v>23000</v>
      </c>
      <c r="AC283">
        <f>ROUND((ES283),2)</f>
        <v>23000</v>
      </c>
      <c r="AD283">
        <f t="shared" si="192"/>
        <v>0</v>
      </c>
      <c r="AE283">
        <f t="shared" si="193"/>
        <v>0</v>
      </c>
      <c r="AF283">
        <f t="shared" si="194"/>
        <v>0</v>
      </c>
      <c r="AG283">
        <f t="shared" si="195"/>
        <v>0</v>
      </c>
      <c r="AH283">
        <f t="shared" si="196"/>
        <v>0</v>
      </c>
      <c r="AI283">
        <f t="shared" si="197"/>
        <v>0</v>
      </c>
      <c r="AJ283">
        <f t="shared" si="198"/>
        <v>0</v>
      </c>
      <c r="AK283">
        <v>23000</v>
      </c>
      <c r="AL283">
        <v>23000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1</v>
      </c>
      <c r="AW283">
        <v>1</v>
      </c>
      <c r="AZ283">
        <v>1</v>
      </c>
      <c r="BA283">
        <v>1</v>
      </c>
      <c r="BB283">
        <v>1</v>
      </c>
      <c r="BC283">
        <v>1</v>
      </c>
      <c r="BD283" t="s">
        <v>3</v>
      </c>
      <c r="BE283" t="s">
        <v>3</v>
      </c>
      <c r="BF283" t="s">
        <v>3</v>
      </c>
      <c r="BG283" t="s">
        <v>3</v>
      </c>
      <c r="BH283">
        <v>3</v>
      </c>
      <c r="BI283">
        <v>1</v>
      </c>
      <c r="BJ283" t="s">
        <v>3</v>
      </c>
      <c r="BM283">
        <v>1100</v>
      </c>
      <c r="BN283">
        <v>0</v>
      </c>
      <c r="BO283" t="s">
        <v>3</v>
      </c>
      <c r="BP283">
        <v>0</v>
      </c>
      <c r="BQ283">
        <v>8</v>
      </c>
      <c r="BR283">
        <v>0</v>
      </c>
      <c r="BS283">
        <v>1</v>
      </c>
      <c r="BT283">
        <v>1</v>
      </c>
      <c r="BU283">
        <v>1</v>
      </c>
      <c r="BV283">
        <v>1</v>
      </c>
      <c r="BW283">
        <v>1</v>
      </c>
      <c r="BX283">
        <v>1</v>
      </c>
      <c r="BY283" t="s">
        <v>3</v>
      </c>
      <c r="BZ283">
        <v>0</v>
      </c>
      <c r="CA283">
        <v>0</v>
      </c>
      <c r="CB283" t="s">
        <v>3</v>
      </c>
      <c r="CE283">
        <v>0</v>
      </c>
      <c r="CF283">
        <v>0</v>
      </c>
      <c r="CG283">
        <v>0</v>
      </c>
      <c r="CM283">
        <v>0</v>
      </c>
      <c r="CN283" t="s">
        <v>3</v>
      </c>
      <c r="CO283">
        <v>0</v>
      </c>
      <c r="CP283">
        <f t="shared" si="199"/>
        <v>0</v>
      </c>
      <c r="CQ283">
        <f t="shared" si="200"/>
        <v>23000</v>
      </c>
      <c r="CR283">
        <f t="shared" si="201"/>
        <v>0</v>
      </c>
      <c r="CS283">
        <f t="shared" si="202"/>
        <v>0</v>
      </c>
      <c r="CT283">
        <f t="shared" si="203"/>
        <v>0</v>
      </c>
      <c r="CU283">
        <f t="shared" si="204"/>
        <v>0</v>
      </c>
      <c r="CV283">
        <f t="shared" si="205"/>
        <v>0</v>
      </c>
      <c r="CW283">
        <f t="shared" si="206"/>
        <v>0</v>
      </c>
      <c r="CX283">
        <f t="shared" si="207"/>
        <v>0</v>
      </c>
      <c r="CY283">
        <f t="shared" si="208"/>
        <v>0</v>
      </c>
      <c r="CZ283">
        <f t="shared" si="209"/>
        <v>0</v>
      </c>
      <c r="DC283" t="s">
        <v>3</v>
      </c>
      <c r="DD283" t="s">
        <v>3</v>
      </c>
      <c r="DE283" t="s">
        <v>3</v>
      </c>
      <c r="DF283" t="s">
        <v>3</v>
      </c>
      <c r="DG283" t="s">
        <v>3</v>
      </c>
      <c r="DH283" t="s">
        <v>3</v>
      </c>
      <c r="DI283" t="s">
        <v>3</v>
      </c>
      <c r="DJ283" t="s">
        <v>3</v>
      </c>
      <c r="DK283" t="s">
        <v>3</v>
      </c>
      <c r="DL283" t="s">
        <v>3</v>
      </c>
      <c r="DM283" t="s">
        <v>3</v>
      </c>
      <c r="DN283">
        <v>0</v>
      </c>
      <c r="DO283">
        <v>0</v>
      </c>
      <c r="DP283">
        <v>1</v>
      </c>
      <c r="DQ283">
        <v>1</v>
      </c>
      <c r="DU283">
        <v>1013</v>
      </c>
      <c r="DV283" t="s">
        <v>42</v>
      </c>
      <c r="DW283" t="s">
        <v>42</v>
      </c>
      <c r="DX283">
        <v>1</v>
      </c>
      <c r="DZ283" t="s">
        <v>3</v>
      </c>
      <c r="EA283" t="s">
        <v>3</v>
      </c>
      <c r="EB283" t="s">
        <v>3</v>
      </c>
      <c r="EC283" t="s">
        <v>3</v>
      </c>
      <c r="EE283">
        <v>68514636</v>
      </c>
      <c r="EF283">
        <v>8</v>
      </c>
      <c r="EG283" t="s">
        <v>43</v>
      </c>
      <c r="EH283">
        <v>0</v>
      </c>
      <c r="EI283" t="s">
        <v>3</v>
      </c>
      <c r="EJ283">
        <v>1</v>
      </c>
      <c r="EK283">
        <v>1100</v>
      </c>
      <c r="EL283" t="s">
        <v>44</v>
      </c>
      <c r="EM283" t="s">
        <v>45</v>
      </c>
      <c r="EO283" t="s">
        <v>3</v>
      </c>
      <c r="EQ283">
        <v>0</v>
      </c>
      <c r="ER283">
        <v>23000</v>
      </c>
      <c r="ES283">
        <v>23000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5</v>
      </c>
      <c r="FC283">
        <v>0</v>
      </c>
      <c r="FD283">
        <v>18</v>
      </c>
      <c r="FF283">
        <v>23000</v>
      </c>
      <c r="FQ283">
        <v>0</v>
      </c>
      <c r="FR283">
        <f t="shared" si="210"/>
        <v>0</v>
      </c>
      <c r="FS283">
        <v>0</v>
      </c>
      <c r="FX283">
        <v>0</v>
      </c>
      <c r="FY283">
        <v>0</v>
      </c>
      <c r="GA283" t="s">
        <v>3</v>
      </c>
      <c r="GD283">
        <v>1</v>
      </c>
      <c r="GF283">
        <v>-1804993709</v>
      </c>
      <c r="GG283">
        <v>2</v>
      </c>
      <c r="GH283">
        <v>3</v>
      </c>
      <c r="GI283">
        <v>-2</v>
      </c>
      <c r="GJ283">
        <v>0</v>
      </c>
      <c r="GK283">
        <v>0</v>
      </c>
      <c r="GL283">
        <f t="shared" si="211"/>
        <v>0</v>
      </c>
      <c r="GM283">
        <f t="shared" si="212"/>
        <v>0</v>
      </c>
      <c r="GN283">
        <f t="shared" si="213"/>
        <v>0</v>
      </c>
      <c r="GO283">
        <f t="shared" si="214"/>
        <v>0</v>
      </c>
      <c r="GP283">
        <f t="shared" si="215"/>
        <v>0</v>
      </c>
      <c r="GR283">
        <v>1</v>
      </c>
      <c r="GS283">
        <v>1</v>
      </c>
      <c r="GT283">
        <v>0</v>
      </c>
      <c r="GU283" t="s">
        <v>3</v>
      </c>
      <c r="GV283">
        <f t="shared" si="216"/>
        <v>0</v>
      </c>
      <c r="GW283">
        <v>1</v>
      </c>
      <c r="GX283">
        <f t="shared" si="217"/>
        <v>0</v>
      </c>
      <c r="HA283">
        <v>0</v>
      </c>
      <c r="HB283">
        <v>0</v>
      </c>
      <c r="HC283">
        <f t="shared" si="218"/>
        <v>0</v>
      </c>
      <c r="HE283" t="s">
        <v>3</v>
      </c>
      <c r="HF283" t="s">
        <v>3</v>
      </c>
      <c r="HM283" t="s">
        <v>3</v>
      </c>
      <c r="HN283" t="s">
        <v>3</v>
      </c>
      <c r="HO283" t="s">
        <v>3</v>
      </c>
      <c r="HP283" t="s">
        <v>3</v>
      </c>
      <c r="HQ283" t="s">
        <v>3</v>
      </c>
      <c r="IK283">
        <v>0</v>
      </c>
    </row>
    <row r="284" spans="1:245" x14ac:dyDescent="0.2">
      <c r="A284">
        <v>17</v>
      </c>
      <c r="B284">
        <v>1</v>
      </c>
      <c r="E284" t="s">
        <v>371</v>
      </c>
      <c r="F284" t="s">
        <v>3</v>
      </c>
      <c r="G284" t="s">
        <v>210</v>
      </c>
      <c r="H284" t="s">
        <v>42</v>
      </c>
      <c r="I284">
        <v>0</v>
      </c>
      <c r="J284">
        <v>0</v>
      </c>
      <c r="K284">
        <v>0</v>
      </c>
      <c r="O284">
        <f t="shared" si="180"/>
        <v>0</v>
      </c>
      <c r="P284">
        <f t="shared" si="181"/>
        <v>0</v>
      </c>
      <c r="Q284">
        <f t="shared" si="182"/>
        <v>0</v>
      </c>
      <c r="R284">
        <f t="shared" si="183"/>
        <v>0</v>
      </c>
      <c r="S284">
        <f t="shared" si="184"/>
        <v>0</v>
      </c>
      <c r="T284">
        <f t="shared" si="185"/>
        <v>0</v>
      </c>
      <c r="U284">
        <f t="shared" si="186"/>
        <v>0</v>
      </c>
      <c r="V284">
        <f t="shared" si="187"/>
        <v>0</v>
      </c>
      <c r="W284">
        <f t="shared" si="188"/>
        <v>0</v>
      </c>
      <c r="X284">
        <f t="shared" si="189"/>
        <v>0</v>
      </c>
      <c r="Y284">
        <f t="shared" si="190"/>
        <v>0</v>
      </c>
      <c r="AA284">
        <v>78076343</v>
      </c>
      <c r="AB284">
        <f t="shared" si="191"/>
        <v>13500</v>
      </c>
      <c r="AC284">
        <f>ROUND((ES284),2)</f>
        <v>13500</v>
      </c>
      <c r="AD284">
        <f t="shared" si="192"/>
        <v>0</v>
      </c>
      <c r="AE284">
        <f t="shared" si="193"/>
        <v>0</v>
      </c>
      <c r="AF284">
        <f t="shared" si="194"/>
        <v>0</v>
      </c>
      <c r="AG284">
        <f t="shared" si="195"/>
        <v>0</v>
      </c>
      <c r="AH284">
        <f t="shared" si="196"/>
        <v>0</v>
      </c>
      <c r="AI284">
        <f t="shared" si="197"/>
        <v>0</v>
      </c>
      <c r="AJ284">
        <f t="shared" si="198"/>
        <v>0</v>
      </c>
      <c r="AK284">
        <v>13500</v>
      </c>
      <c r="AL284">
        <v>13500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1</v>
      </c>
      <c r="AW284">
        <v>1</v>
      </c>
      <c r="AZ284">
        <v>1</v>
      </c>
      <c r="BA284">
        <v>1</v>
      </c>
      <c r="BB284">
        <v>1</v>
      </c>
      <c r="BC284">
        <v>1</v>
      </c>
      <c r="BD284" t="s">
        <v>3</v>
      </c>
      <c r="BE284" t="s">
        <v>3</v>
      </c>
      <c r="BF284" t="s">
        <v>3</v>
      </c>
      <c r="BG284" t="s">
        <v>3</v>
      </c>
      <c r="BH284">
        <v>3</v>
      </c>
      <c r="BI284">
        <v>1</v>
      </c>
      <c r="BJ284" t="s">
        <v>3</v>
      </c>
      <c r="BM284">
        <v>1100</v>
      </c>
      <c r="BN284">
        <v>0</v>
      </c>
      <c r="BO284" t="s">
        <v>3</v>
      </c>
      <c r="BP284">
        <v>0</v>
      </c>
      <c r="BQ284">
        <v>8</v>
      </c>
      <c r="BR284">
        <v>0</v>
      </c>
      <c r="BS284">
        <v>1</v>
      </c>
      <c r="BT284">
        <v>1</v>
      </c>
      <c r="BU284">
        <v>1</v>
      </c>
      <c r="BV284">
        <v>1</v>
      </c>
      <c r="BW284">
        <v>1</v>
      </c>
      <c r="BX284">
        <v>1</v>
      </c>
      <c r="BY284" t="s">
        <v>3</v>
      </c>
      <c r="BZ284">
        <v>0</v>
      </c>
      <c r="CA284">
        <v>0</v>
      </c>
      <c r="CB284" t="s">
        <v>3</v>
      </c>
      <c r="CE284">
        <v>0</v>
      </c>
      <c r="CF284">
        <v>0</v>
      </c>
      <c r="CG284">
        <v>0</v>
      </c>
      <c r="CM284">
        <v>0</v>
      </c>
      <c r="CN284" t="s">
        <v>3</v>
      </c>
      <c r="CO284">
        <v>0</v>
      </c>
      <c r="CP284">
        <f t="shared" si="199"/>
        <v>0</v>
      </c>
      <c r="CQ284">
        <f t="shared" si="200"/>
        <v>13500</v>
      </c>
      <c r="CR284">
        <f t="shared" si="201"/>
        <v>0</v>
      </c>
      <c r="CS284">
        <f t="shared" si="202"/>
        <v>0</v>
      </c>
      <c r="CT284">
        <f t="shared" si="203"/>
        <v>0</v>
      </c>
      <c r="CU284">
        <f t="shared" si="204"/>
        <v>0</v>
      </c>
      <c r="CV284">
        <f t="shared" si="205"/>
        <v>0</v>
      </c>
      <c r="CW284">
        <f t="shared" si="206"/>
        <v>0</v>
      </c>
      <c r="CX284">
        <f t="shared" si="207"/>
        <v>0</v>
      </c>
      <c r="CY284">
        <f t="shared" si="208"/>
        <v>0</v>
      </c>
      <c r="CZ284">
        <f t="shared" si="209"/>
        <v>0</v>
      </c>
      <c r="DC284" t="s">
        <v>3</v>
      </c>
      <c r="DD284" t="s">
        <v>3</v>
      </c>
      <c r="DE284" t="s">
        <v>3</v>
      </c>
      <c r="DF284" t="s">
        <v>3</v>
      </c>
      <c r="DG284" t="s">
        <v>3</v>
      </c>
      <c r="DH284" t="s">
        <v>3</v>
      </c>
      <c r="DI284" t="s">
        <v>3</v>
      </c>
      <c r="DJ284" t="s">
        <v>3</v>
      </c>
      <c r="DK284" t="s">
        <v>3</v>
      </c>
      <c r="DL284" t="s">
        <v>3</v>
      </c>
      <c r="DM284" t="s">
        <v>3</v>
      </c>
      <c r="DN284">
        <v>0</v>
      </c>
      <c r="DO284">
        <v>0</v>
      </c>
      <c r="DP284">
        <v>1</v>
      </c>
      <c r="DQ284">
        <v>1</v>
      </c>
      <c r="DU284">
        <v>1013</v>
      </c>
      <c r="DV284" t="s">
        <v>42</v>
      </c>
      <c r="DW284" t="s">
        <v>42</v>
      </c>
      <c r="DX284">
        <v>1</v>
      </c>
      <c r="DZ284" t="s">
        <v>3</v>
      </c>
      <c r="EA284" t="s">
        <v>3</v>
      </c>
      <c r="EB284" t="s">
        <v>3</v>
      </c>
      <c r="EC284" t="s">
        <v>3</v>
      </c>
      <c r="EE284">
        <v>68514636</v>
      </c>
      <c r="EF284">
        <v>8</v>
      </c>
      <c r="EG284" t="s">
        <v>43</v>
      </c>
      <c r="EH284">
        <v>0</v>
      </c>
      <c r="EI284" t="s">
        <v>3</v>
      </c>
      <c r="EJ284">
        <v>1</v>
      </c>
      <c r="EK284">
        <v>1100</v>
      </c>
      <c r="EL284" t="s">
        <v>44</v>
      </c>
      <c r="EM284" t="s">
        <v>45</v>
      </c>
      <c r="EO284" t="s">
        <v>3</v>
      </c>
      <c r="EQ284">
        <v>0</v>
      </c>
      <c r="ER284">
        <v>13500</v>
      </c>
      <c r="ES284">
        <v>13500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5</v>
      </c>
      <c r="FC284">
        <v>0</v>
      </c>
      <c r="FD284">
        <v>18</v>
      </c>
      <c r="FF284">
        <v>13500</v>
      </c>
      <c r="FQ284">
        <v>0</v>
      </c>
      <c r="FR284">
        <f t="shared" si="210"/>
        <v>0</v>
      </c>
      <c r="FS284">
        <v>0</v>
      </c>
      <c r="FX284">
        <v>0</v>
      </c>
      <c r="FY284">
        <v>0</v>
      </c>
      <c r="GA284" t="s">
        <v>3</v>
      </c>
      <c r="GD284">
        <v>1</v>
      </c>
      <c r="GF284">
        <v>-1279388822</v>
      </c>
      <c r="GG284">
        <v>2</v>
      </c>
      <c r="GH284">
        <v>3</v>
      </c>
      <c r="GI284">
        <v>-2</v>
      </c>
      <c r="GJ284">
        <v>0</v>
      </c>
      <c r="GK284">
        <v>0</v>
      </c>
      <c r="GL284">
        <f t="shared" si="211"/>
        <v>0</v>
      </c>
      <c r="GM284">
        <f t="shared" si="212"/>
        <v>0</v>
      </c>
      <c r="GN284">
        <f t="shared" si="213"/>
        <v>0</v>
      </c>
      <c r="GO284">
        <f t="shared" si="214"/>
        <v>0</v>
      </c>
      <c r="GP284">
        <f t="shared" si="215"/>
        <v>0</v>
      </c>
      <c r="GR284">
        <v>1</v>
      </c>
      <c r="GS284">
        <v>1</v>
      </c>
      <c r="GT284">
        <v>0</v>
      </c>
      <c r="GU284" t="s">
        <v>3</v>
      </c>
      <c r="GV284">
        <f t="shared" si="216"/>
        <v>0</v>
      </c>
      <c r="GW284">
        <v>1</v>
      </c>
      <c r="GX284">
        <f t="shared" si="217"/>
        <v>0</v>
      </c>
      <c r="HA284">
        <v>0</v>
      </c>
      <c r="HB284">
        <v>0</v>
      </c>
      <c r="HC284">
        <f t="shared" si="218"/>
        <v>0</v>
      </c>
      <c r="HE284" t="s">
        <v>3</v>
      </c>
      <c r="HF284" t="s">
        <v>3</v>
      </c>
      <c r="HM284" t="s">
        <v>3</v>
      </c>
      <c r="HN284" t="s">
        <v>3</v>
      </c>
      <c r="HO284" t="s">
        <v>3</v>
      </c>
      <c r="HP284" t="s">
        <v>3</v>
      </c>
      <c r="HQ284" t="s">
        <v>3</v>
      </c>
      <c r="IK284">
        <v>0</v>
      </c>
    </row>
    <row r="285" spans="1:245" x14ac:dyDescent="0.2">
      <c r="A285">
        <v>17</v>
      </c>
      <c r="B285">
        <v>1</v>
      </c>
      <c r="E285" t="s">
        <v>372</v>
      </c>
      <c r="F285" t="s">
        <v>3</v>
      </c>
      <c r="G285" t="s">
        <v>212</v>
      </c>
      <c r="H285" t="s">
        <v>42</v>
      </c>
      <c r="I285">
        <v>0</v>
      </c>
      <c r="J285">
        <v>0</v>
      </c>
      <c r="K285">
        <v>0</v>
      </c>
      <c r="O285">
        <f t="shared" si="180"/>
        <v>0</v>
      </c>
      <c r="P285">
        <f t="shared" si="181"/>
        <v>0</v>
      </c>
      <c r="Q285">
        <f t="shared" si="182"/>
        <v>0</v>
      </c>
      <c r="R285">
        <f t="shared" si="183"/>
        <v>0</v>
      </c>
      <c r="S285">
        <f t="shared" si="184"/>
        <v>0</v>
      </c>
      <c r="T285">
        <f t="shared" si="185"/>
        <v>0</v>
      </c>
      <c r="U285">
        <f t="shared" si="186"/>
        <v>0</v>
      </c>
      <c r="V285">
        <f t="shared" si="187"/>
        <v>0</v>
      </c>
      <c r="W285">
        <f t="shared" si="188"/>
        <v>0</v>
      </c>
      <c r="X285">
        <f t="shared" si="189"/>
        <v>0</v>
      </c>
      <c r="Y285">
        <f t="shared" si="190"/>
        <v>0</v>
      </c>
      <c r="AA285">
        <v>78076343</v>
      </c>
      <c r="AB285">
        <f t="shared" si="191"/>
        <v>4200</v>
      </c>
      <c r="AC285">
        <f>ROUND((ES285),2)</f>
        <v>4200</v>
      </c>
      <c r="AD285">
        <f t="shared" si="192"/>
        <v>0</v>
      </c>
      <c r="AE285">
        <f t="shared" si="193"/>
        <v>0</v>
      </c>
      <c r="AF285">
        <f t="shared" si="194"/>
        <v>0</v>
      </c>
      <c r="AG285">
        <f t="shared" si="195"/>
        <v>0</v>
      </c>
      <c r="AH285">
        <f t="shared" si="196"/>
        <v>0</v>
      </c>
      <c r="AI285">
        <f t="shared" si="197"/>
        <v>0</v>
      </c>
      <c r="AJ285">
        <f t="shared" si="198"/>
        <v>0</v>
      </c>
      <c r="AK285">
        <v>4200</v>
      </c>
      <c r="AL285">
        <v>4200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1</v>
      </c>
      <c r="AW285">
        <v>1</v>
      </c>
      <c r="AZ285">
        <v>1</v>
      </c>
      <c r="BA285">
        <v>1</v>
      </c>
      <c r="BB285">
        <v>1</v>
      </c>
      <c r="BC285">
        <v>1</v>
      </c>
      <c r="BD285" t="s">
        <v>3</v>
      </c>
      <c r="BE285" t="s">
        <v>3</v>
      </c>
      <c r="BF285" t="s">
        <v>3</v>
      </c>
      <c r="BG285" t="s">
        <v>3</v>
      </c>
      <c r="BH285">
        <v>3</v>
      </c>
      <c r="BI285">
        <v>1</v>
      </c>
      <c r="BJ285" t="s">
        <v>3</v>
      </c>
      <c r="BM285">
        <v>1100</v>
      </c>
      <c r="BN285">
        <v>0</v>
      </c>
      <c r="BO285" t="s">
        <v>3</v>
      </c>
      <c r="BP285">
        <v>0</v>
      </c>
      <c r="BQ285">
        <v>8</v>
      </c>
      <c r="BR285">
        <v>0</v>
      </c>
      <c r="BS285">
        <v>1</v>
      </c>
      <c r="BT285">
        <v>1</v>
      </c>
      <c r="BU285">
        <v>1</v>
      </c>
      <c r="BV285">
        <v>1</v>
      </c>
      <c r="BW285">
        <v>1</v>
      </c>
      <c r="BX285">
        <v>1</v>
      </c>
      <c r="BY285" t="s">
        <v>3</v>
      </c>
      <c r="BZ285">
        <v>0</v>
      </c>
      <c r="CA285">
        <v>0</v>
      </c>
      <c r="CB285" t="s">
        <v>3</v>
      </c>
      <c r="CE285">
        <v>0</v>
      </c>
      <c r="CF285">
        <v>0</v>
      </c>
      <c r="CG285">
        <v>0</v>
      </c>
      <c r="CM285">
        <v>0</v>
      </c>
      <c r="CN285" t="s">
        <v>3</v>
      </c>
      <c r="CO285">
        <v>0</v>
      </c>
      <c r="CP285">
        <f t="shared" si="199"/>
        <v>0</v>
      </c>
      <c r="CQ285">
        <f t="shared" si="200"/>
        <v>4200</v>
      </c>
      <c r="CR285">
        <f t="shared" si="201"/>
        <v>0</v>
      </c>
      <c r="CS285">
        <f t="shared" si="202"/>
        <v>0</v>
      </c>
      <c r="CT285">
        <f t="shared" si="203"/>
        <v>0</v>
      </c>
      <c r="CU285">
        <f t="shared" si="204"/>
        <v>0</v>
      </c>
      <c r="CV285">
        <f t="shared" si="205"/>
        <v>0</v>
      </c>
      <c r="CW285">
        <f t="shared" si="206"/>
        <v>0</v>
      </c>
      <c r="CX285">
        <f t="shared" si="207"/>
        <v>0</v>
      </c>
      <c r="CY285">
        <f t="shared" si="208"/>
        <v>0</v>
      </c>
      <c r="CZ285">
        <f t="shared" si="209"/>
        <v>0</v>
      </c>
      <c r="DC285" t="s">
        <v>3</v>
      </c>
      <c r="DD285" t="s">
        <v>3</v>
      </c>
      <c r="DE285" t="s">
        <v>3</v>
      </c>
      <c r="DF285" t="s">
        <v>3</v>
      </c>
      <c r="DG285" t="s">
        <v>3</v>
      </c>
      <c r="DH285" t="s">
        <v>3</v>
      </c>
      <c r="DI285" t="s">
        <v>3</v>
      </c>
      <c r="DJ285" t="s">
        <v>3</v>
      </c>
      <c r="DK285" t="s">
        <v>3</v>
      </c>
      <c r="DL285" t="s">
        <v>3</v>
      </c>
      <c r="DM285" t="s">
        <v>3</v>
      </c>
      <c r="DN285">
        <v>0</v>
      </c>
      <c r="DO285">
        <v>0</v>
      </c>
      <c r="DP285">
        <v>1</v>
      </c>
      <c r="DQ285">
        <v>1</v>
      </c>
      <c r="DU285">
        <v>1013</v>
      </c>
      <c r="DV285" t="s">
        <v>42</v>
      </c>
      <c r="DW285" t="s">
        <v>42</v>
      </c>
      <c r="DX285">
        <v>1</v>
      </c>
      <c r="DZ285" t="s">
        <v>3</v>
      </c>
      <c r="EA285" t="s">
        <v>3</v>
      </c>
      <c r="EB285" t="s">
        <v>3</v>
      </c>
      <c r="EC285" t="s">
        <v>3</v>
      </c>
      <c r="EE285">
        <v>68514636</v>
      </c>
      <c r="EF285">
        <v>8</v>
      </c>
      <c r="EG285" t="s">
        <v>43</v>
      </c>
      <c r="EH285">
        <v>0</v>
      </c>
      <c r="EI285" t="s">
        <v>3</v>
      </c>
      <c r="EJ285">
        <v>1</v>
      </c>
      <c r="EK285">
        <v>1100</v>
      </c>
      <c r="EL285" t="s">
        <v>44</v>
      </c>
      <c r="EM285" t="s">
        <v>45</v>
      </c>
      <c r="EO285" t="s">
        <v>3</v>
      </c>
      <c r="EQ285">
        <v>0</v>
      </c>
      <c r="ER285">
        <v>4200</v>
      </c>
      <c r="ES285">
        <v>4200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5</v>
      </c>
      <c r="FC285">
        <v>0</v>
      </c>
      <c r="FD285">
        <v>18</v>
      </c>
      <c r="FF285">
        <v>4200</v>
      </c>
      <c r="FQ285">
        <v>0</v>
      </c>
      <c r="FR285">
        <f t="shared" si="210"/>
        <v>0</v>
      </c>
      <c r="FS285">
        <v>0</v>
      </c>
      <c r="FX285">
        <v>0</v>
      </c>
      <c r="FY285">
        <v>0</v>
      </c>
      <c r="GA285" t="s">
        <v>3</v>
      </c>
      <c r="GD285">
        <v>1</v>
      </c>
      <c r="GF285">
        <v>2058235439</v>
      </c>
      <c r="GG285">
        <v>2</v>
      </c>
      <c r="GH285">
        <v>3</v>
      </c>
      <c r="GI285">
        <v>-2</v>
      </c>
      <c r="GJ285">
        <v>0</v>
      </c>
      <c r="GK285">
        <v>0</v>
      </c>
      <c r="GL285">
        <f t="shared" si="211"/>
        <v>0</v>
      </c>
      <c r="GM285">
        <f t="shared" si="212"/>
        <v>0</v>
      </c>
      <c r="GN285">
        <f t="shared" si="213"/>
        <v>0</v>
      </c>
      <c r="GO285">
        <f t="shared" si="214"/>
        <v>0</v>
      </c>
      <c r="GP285">
        <f t="shared" si="215"/>
        <v>0</v>
      </c>
      <c r="GR285">
        <v>1</v>
      </c>
      <c r="GS285">
        <v>1</v>
      </c>
      <c r="GT285">
        <v>0</v>
      </c>
      <c r="GU285" t="s">
        <v>3</v>
      </c>
      <c r="GV285">
        <f t="shared" si="216"/>
        <v>0</v>
      </c>
      <c r="GW285">
        <v>1</v>
      </c>
      <c r="GX285">
        <f t="shared" si="217"/>
        <v>0</v>
      </c>
      <c r="HA285">
        <v>0</v>
      </c>
      <c r="HB285">
        <v>0</v>
      </c>
      <c r="HC285">
        <f t="shared" si="218"/>
        <v>0</v>
      </c>
      <c r="HE285" t="s">
        <v>3</v>
      </c>
      <c r="HF285" t="s">
        <v>3</v>
      </c>
      <c r="HM285" t="s">
        <v>3</v>
      </c>
      <c r="HN285" t="s">
        <v>3</v>
      </c>
      <c r="HO285" t="s">
        <v>3</v>
      </c>
      <c r="HP285" t="s">
        <v>3</v>
      </c>
      <c r="HQ285" t="s">
        <v>3</v>
      </c>
      <c r="IK285">
        <v>0</v>
      </c>
    </row>
    <row r="286" spans="1:245" x14ac:dyDescent="0.2">
      <c r="A286">
        <v>17</v>
      </c>
      <c r="B286">
        <v>1</v>
      </c>
      <c r="E286" t="s">
        <v>373</v>
      </c>
      <c r="F286" t="s">
        <v>3</v>
      </c>
      <c r="G286" t="s">
        <v>214</v>
      </c>
      <c r="H286" t="s">
        <v>42</v>
      </c>
      <c r="I286">
        <v>0</v>
      </c>
      <c r="J286">
        <v>0</v>
      </c>
      <c r="K286">
        <v>0</v>
      </c>
      <c r="O286">
        <f t="shared" si="180"/>
        <v>0</v>
      </c>
      <c r="P286">
        <f t="shared" si="181"/>
        <v>0</v>
      </c>
      <c r="Q286">
        <f t="shared" si="182"/>
        <v>0</v>
      </c>
      <c r="R286">
        <f t="shared" si="183"/>
        <v>0</v>
      </c>
      <c r="S286">
        <f t="shared" si="184"/>
        <v>0</v>
      </c>
      <c r="T286">
        <f t="shared" si="185"/>
        <v>0</v>
      </c>
      <c r="U286">
        <f t="shared" si="186"/>
        <v>0</v>
      </c>
      <c r="V286">
        <f t="shared" si="187"/>
        <v>0</v>
      </c>
      <c r="W286">
        <f t="shared" si="188"/>
        <v>0</v>
      </c>
      <c r="X286">
        <f t="shared" si="189"/>
        <v>0</v>
      </c>
      <c r="Y286">
        <f t="shared" si="190"/>
        <v>0</v>
      </c>
      <c r="AA286">
        <v>78076343</v>
      </c>
      <c r="AB286">
        <f t="shared" si="191"/>
        <v>19600</v>
      </c>
      <c r="AC286">
        <f>ROUND((ES286),2)</f>
        <v>19600</v>
      </c>
      <c r="AD286">
        <f t="shared" si="192"/>
        <v>0</v>
      </c>
      <c r="AE286">
        <f t="shared" si="193"/>
        <v>0</v>
      </c>
      <c r="AF286">
        <f t="shared" si="194"/>
        <v>0</v>
      </c>
      <c r="AG286">
        <f t="shared" si="195"/>
        <v>0</v>
      </c>
      <c r="AH286">
        <f t="shared" si="196"/>
        <v>0</v>
      </c>
      <c r="AI286">
        <f t="shared" si="197"/>
        <v>0</v>
      </c>
      <c r="AJ286">
        <f t="shared" si="198"/>
        <v>0</v>
      </c>
      <c r="AK286">
        <v>19600</v>
      </c>
      <c r="AL286">
        <v>19600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1</v>
      </c>
      <c r="AW286">
        <v>1</v>
      </c>
      <c r="AZ286">
        <v>1</v>
      </c>
      <c r="BA286">
        <v>1</v>
      </c>
      <c r="BB286">
        <v>1</v>
      </c>
      <c r="BC286">
        <v>1</v>
      </c>
      <c r="BD286" t="s">
        <v>3</v>
      </c>
      <c r="BE286" t="s">
        <v>3</v>
      </c>
      <c r="BF286" t="s">
        <v>3</v>
      </c>
      <c r="BG286" t="s">
        <v>3</v>
      </c>
      <c r="BH286">
        <v>3</v>
      </c>
      <c r="BI286">
        <v>1</v>
      </c>
      <c r="BJ286" t="s">
        <v>3</v>
      </c>
      <c r="BM286">
        <v>1100</v>
      </c>
      <c r="BN286">
        <v>0</v>
      </c>
      <c r="BO286" t="s">
        <v>3</v>
      </c>
      <c r="BP286">
        <v>0</v>
      </c>
      <c r="BQ286">
        <v>8</v>
      </c>
      <c r="BR286">
        <v>0</v>
      </c>
      <c r="BS286">
        <v>1</v>
      </c>
      <c r="BT286">
        <v>1</v>
      </c>
      <c r="BU286">
        <v>1</v>
      </c>
      <c r="BV286">
        <v>1</v>
      </c>
      <c r="BW286">
        <v>1</v>
      </c>
      <c r="BX286">
        <v>1</v>
      </c>
      <c r="BY286" t="s">
        <v>3</v>
      </c>
      <c r="BZ286">
        <v>0</v>
      </c>
      <c r="CA286">
        <v>0</v>
      </c>
      <c r="CB286" t="s">
        <v>3</v>
      </c>
      <c r="CE286">
        <v>0</v>
      </c>
      <c r="CF286">
        <v>0</v>
      </c>
      <c r="CG286">
        <v>0</v>
      </c>
      <c r="CM286">
        <v>0</v>
      </c>
      <c r="CN286" t="s">
        <v>3</v>
      </c>
      <c r="CO286">
        <v>0</v>
      </c>
      <c r="CP286">
        <f t="shared" si="199"/>
        <v>0</v>
      </c>
      <c r="CQ286">
        <f t="shared" si="200"/>
        <v>19600</v>
      </c>
      <c r="CR286">
        <f t="shared" si="201"/>
        <v>0</v>
      </c>
      <c r="CS286">
        <f t="shared" si="202"/>
        <v>0</v>
      </c>
      <c r="CT286">
        <f t="shared" si="203"/>
        <v>0</v>
      </c>
      <c r="CU286">
        <f t="shared" si="204"/>
        <v>0</v>
      </c>
      <c r="CV286">
        <f t="shared" si="205"/>
        <v>0</v>
      </c>
      <c r="CW286">
        <f t="shared" si="206"/>
        <v>0</v>
      </c>
      <c r="CX286">
        <f t="shared" si="207"/>
        <v>0</v>
      </c>
      <c r="CY286">
        <f t="shared" si="208"/>
        <v>0</v>
      </c>
      <c r="CZ286">
        <f t="shared" si="209"/>
        <v>0</v>
      </c>
      <c r="DC286" t="s">
        <v>3</v>
      </c>
      <c r="DD286" t="s">
        <v>3</v>
      </c>
      <c r="DE286" t="s">
        <v>3</v>
      </c>
      <c r="DF286" t="s">
        <v>3</v>
      </c>
      <c r="DG286" t="s">
        <v>3</v>
      </c>
      <c r="DH286" t="s">
        <v>3</v>
      </c>
      <c r="DI286" t="s">
        <v>3</v>
      </c>
      <c r="DJ286" t="s">
        <v>3</v>
      </c>
      <c r="DK286" t="s">
        <v>3</v>
      </c>
      <c r="DL286" t="s">
        <v>3</v>
      </c>
      <c r="DM286" t="s">
        <v>3</v>
      </c>
      <c r="DN286">
        <v>0</v>
      </c>
      <c r="DO286">
        <v>0</v>
      </c>
      <c r="DP286">
        <v>1</v>
      </c>
      <c r="DQ286">
        <v>1</v>
      </c>
      <c r="DU286">
        <v>1013</v>
      </c>
      <c r="DV286" t="s">
        <v>42</v>
      </c>
      <c r="DW286" t="s">
        <v>42</v>
      </c>
      <c r="DX286">
        <v>1</v>
      </c>
      <c r="DZ286" t="s">
        <v>3</v>
      </c>
      <c r="EA286" t="s">
        <v>3</v>
      </c>
      <c r="EB286" t="s">
        <v>3</v>
      </c>
      <c r="EC286" t="s">
        <v>3</v>
      </c>
      <c r="EE286">
        <v>68514636</v>
      </c>
      <c r="EF286">
        <v>8</v>
      </c>
      <c r="EG286" t="s">
        <v>43</v>
      </c>
      <c r="EH286">
        <v>0</v>
      </c>
      <c r="EI286" t="s">
        <v>3</v>
      </c>
      <c r="EJ286">
        <v>1</v>
      </c>
      <c r="EK286">
        <v>1100</v>
      </c>
      <c r="EL286" t="s">
        <v>44</v>
      </c>
      <c r="EM286" t="s">
        <v>45</v>
      </c>
      <c r="EO286" t="s">
        <v>3</v>
      </c>
      <c r="EQ286">
        <v>0</v>
      </c>
      <c r="ER286">
        <v>19600</v>
      </c>
      <c r="ES286">
        <v>19600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5</v>
      </c>
      <c r="FC286">
        <v>0</v>
      </c>
      <c r="FD286">
        <v>18</v>
      </c>
      <c r="FF286">
        <v>19600</v>
      </c>
      <c r="FQ286">
        <v>0</v>
      </c>
      <c r="FR286">
        <f t="shared" si="210"/>
        <v>0</v>
      </c>
      <c r="FS286">
        <v>0</v>
      </c>
      <c r="FX286">
        <v>0</v>
      </c>
      <c r="FY286">
        <v>0</v>
      </c>
      <c r="GA286" t="s">
        <v>3</v>
      </c>
      <c r="GD286">
        <v>1</v>
      </c>
      <c r="GF286">
        <v>-708792213</v>
      </c>
      <c r="GG286">
        <v>2</v>
      </c>
      <c r="GH286">
        <v>3</v>
      </c>
      <c r="GI286">
        <v>-2</v>
      </c>
      <c r="GJ286">
        <v>0</v>
      </c>
      <c r="GK286">
        <v>0</v>
      </c>
      <c r="GL286">
        <f t="shared" si="211"/>
        <v>0</v>
      </c>
      <c r="GM286">
        <f t="shared" si="212"/>
        <v>0</v>
      </c>
      <c r="GN286">
        <f t="shared" si="213"/>
        <v>0</v>
      </c>
      <c r="GO286">
        <f t="shared" si="214"/>
        <v>0</v>
      </c>
      <c r="GP286">
        <f t="shared" si="215"/>
        <v>0</v>
      </c>
      <c r="GR286">
        <v>1</v>
      </c>
      <c r="GS286">
        <v>1</v>
      </c>
      <c r="GT286">
        <v>0</v>
      </c>
      <c r="GU286" t="s">
        <v>3</v>
      </c>
      <c r="GV286">
        <f t="shared" si="216"/>
        <v>0</v>
      </c>
      <c r="GW286">
        <v>1</v>
      </c>
      <c r="GX286">
        <f t="shared" si="217"/>
        <v>0</v>
      </c>
      <c r="HA286">
        <v>0</v>
      </c>
      <c r="HB286">
        <v>0</v>
      </c>
      <c r="HC286">
        <f t="shared" si="218"/>
        <v>0</v>
      </c>
      <c r="HE286" t="s">
        <v>3</v>
      </c>
      <c r="HF286" t="s">
        <v>3</v>
      </c>
      <c r="HM286" t="s">
        <v>3</v>
      </c>
      <c r="HN286" t="s">
        <v>3</v>
      </c>
      <c r="HO286" t="s">
        <v>3</v>
      </c>
      <c r="HP286" t="s">
        <v>3</v>
      </c>
      <c r="HQ286" t="s">
        <v>3</v>
      </c>
      <c r="IK286">
        <v>0</v>
      </c>
    </row>
    <row r="287" spans="1:245" x14ac:dyDescent="0.2">
      <c r="A287">
        <v>17</v>
      </c>
      <c r="B287">
        <v>1</v>
      </c>
      <c r="E287" t="s">
        <v>374</v>
      </c>
      <c r="F287" t="s">
        <v>3</v>
      </c>
      <c r="G287" t="s">
        <v>375</v>
      </c>
      <c r="H287" t="s">
        <v>42</v>
      </c>
      <c r="I287">
        <v>1</v>
      </c>
      <c r="J287">
        <v>0</v>
      </c>
      <c r="K287">
        <v>1</v>
      </c>
      <c r="O287">
        <f t="shared" si="180"/>
        <v>56780</v>
      </c>
      <c r="P287">
        <f t="shared" si="181"/>
        <v>56780</v>
      </c>
      <c r="Q287">
        <f t="shared" si="182"/>
        <v>0</v>
      </c>
      <c r="R287">
        <f t="shared" si="183"/>
        <v>0</v>
      </c>
      <c r="S287">
        <f t="shared" si="184"/>
        <v>0</v>
      </c>
      <c r="T287">
        <f t="shared" si="185"/>
        <v>0</v>
      </c>
      <c r="U287">
        <f t="shared" si="186"/>
        <v>0</v>
      </c>
      <c r="V287">
        <f t="shared" si="187"/>
        <v>0</v>
      </c>
      <c r="W287">
        <f t="shared" si="188"/>
        <v>0</v>
      </c>
      <c r="X287">
        <f t="shared" si="189"/>
        <v>0</v>
      </c>
      <c r="Y287">
        <f t="shared" si="190"/>
        <v>0</v>
      </c>
      <c r="AA287">
        <v>78076343</v>
      </c>
      <c r="AB287">
        <f t="shared" si="191"/>
        <v>56780</v>
      </c>
      <c r="AC287">
        <f>ROUND((ES287),2)</f>
        <v>56780</v>
      </c>
      <c r="AD287">
        <f t="shared" si="192"/>
        <v>0</v>
      </c>
      <c r="AE287">
        <f t="shared" si="193"/>
        <v>0</v>
      </c>
      <c r="AF287">
        <f t="shared" si="194"/>
        <v>0</v>
      </c>
      <c r="AG287">
        <f t="shared" si="195"/>
        <v>0</v>
      </c>
      <c r="AH287">
        <f t="shared" si="196"/>
        <v>0</v>
      </c>
      <c r="AI287">
        <f t="shared" si="197"/>
        <v>0</v>
      </c>
      <c r="AJ287">
        <f t="shared" si="198"/>
        <v>0</v>
      </c>
      <c r="AK287">
        <v>56780</v>
      </c>
      <c r="AL287">
        <v>56780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1</v>
      </c>
      <c r="AW287">
        <v>1</v>
      </c>
      <c r="AZ287">
        <v>1</v>
      </c>
      <c r="BA287">
        <v>1</v>
      </c>
      <c r="BB287">
        <v>1</v>
      </c>
      <c r="BC287">
        <v>1</v>
      </c>
      <c r="BD287" t="s">
        <v>3</v>
      </c>
      <c r="BE287" t="s">
        <v>3</v>
      </c>
      <c r="BF287" t="s">
        <v>3</v>
      </c>
      <c r="BG287" t="s">
        <v>3</v>
      </c>
      <c r="BH287">
        <v>3</v>
      </c>
      <c r="BI287">
        <v>1</v>
      </c>
      <c r="BJ287" t="s">
        <v>3</v>
      </c>
      <c r="BM287">
        <v>1100</v>
      </c>
      <c r="BN287">
        <v>0</v>
      </c>
      <c r="BO287" t="s">
        <v>3</v>
      </c>
      <c r="BP287">
        <v>0</v>
      </c>
      <c r="BQ287">
        <v>8</v>
      </c>
      <c r="BR287">
        <v>0</v>
      </c>
      <c r="BS287">
        <v>1</v>
      </c>
      <c r="BT287">
        <v>1</v>
      </c>
      <c r="BU287">
        <v>1</v>
      </c>
      <c r="BV287">
        <v>1</v>
      </c>
      <c r="BW287">
        <v>1</v>
      </c>
      <c r="BX287">
        <v>1</v>
      </c>
      <c r="BY287" t="s">
        <v>3</v>
      </c>
      <c r="BZ287">
        <v>0</v>
      </c>
      <c r="CA287">
        <v>0</v>
      </c>
      <c r="CB287" t="s">
        <v>3</v>
      </c>
      <c r="CE287">
        <v>0</v>
      </c>
      <c r="CF287">
        <v>0</v>
      </c>
      <c r="CG287">
        <v>0</v>
      </c>
      <c r="CM287">
        <v>0</v>
      </c>
      <c r="CN287" t="s">
        <v>3</v>
      </c>
      <c r="CO287">
        <v>0</v>
      </c>
      <c r="CP287">
        <f t="shared" si="199"/>
        <v>56780</v>
      </c>
      <c r="CQ287">
        <f t="shared" si="200"/>
        <v>56780</v>
      </c>
      <c r="CR287">
        <f t="shared" si="201"/>
        <v>0</v>
      </c>
      <c r="CS287">
        <f t="shared" si="202"/>
        <v>0</v>
      </c>
      <c r="CT287">
        <f t="shared" si="203"/>
        <v>0</v>
      </c>
      <c r="CU287">
        <f t="shared" si="204"/>
        <v>0</v>
      </c>
      <c r="CV287">
        <f t="shared" si="205"/>
        <v>0</v>
      </c>
      <c r="CW287">
        <f t="shared" si="206"/>
        <v>0</v>
      </c>
      <c r="CX287">
        <f t="shared" si="207"/>
        <v>0</v>
      </c>
      <c r="CY287">
        <f t="shared" si="208"/>
        <v>0</v>
      </c>
      <c r="CZ287">
        <f t="shared" si="209"/>
        <v>0</v>
      </c>
      <c r="DC287" t="s">
        <v>3</v>
      </c>
      <c r="DD287" t="s">
        <v>3</v>
      </c>
      <c r="DE287" t="s">
        <v>3</v>
      </c>
      <c r="DF287" t="s">
        <v>3</v>
      </c>
      <c r="DG287" t="s">
        <v>3</v>
      </c>
      <c r="DH287" t="s">
        <v>3</v>
      </c>
      <c r="DI287" t="s">
        <v>3</v>
      </c>
      <c r="DJ287" t="s">
        <v>3</v>
      </c>
      <c r="DK287" t="s">
        <v>3</v>
      </c>
      <c r="DL287" t="s">
        <v>3</v>
      </c>
      <c r="DM287" t="s">
        <v>3</v>
      </c>
      <c r="DN287">
        <v>0</v>
      </c>
      <c r="DO287">
        <v>0</v>
      </c>
      <c r="DP287">
        <v>1</v>
      </c>
      <c r="DQ287">
        <v>1</v>
      </c>
      <c r="DU287">
        <v>1013</v>
      </c>
      <c r="DV287" t="s">
        <v>42</v>
      </c>
      <c r="DW287" t="s">
        <v>42</v>
      </c>
      <c r="DX287">
        <v>1</v>
      </c>
      <c r="DZ287" t="s">
        <v>3</v>
      </c>
      <c r="EA287" t="s">
        <v>3</v>
      </c>
      <c r="EB287" t="s">
        <v>3</v>
      </c>
      <c r="EC287" t="s">
        <v>3</v>
      </c>
      <c r="EE287">
        <v>68514636</v>
      </c>
      <c r="EF287">
        <v>8</v>
      </c>
      <c r="EG287" t="s">
        <v>43</v>
      </c>
      <c r="EH287">
        <v>0</v>
      </c>
      <c r="EI287" t="s">
        <v>3</v>
      </c>
      <c r="EJ287">
        <v>1</v>
      </c>
      <c r="EK287">
        <v>1100</v>
      </c>
      <c r="EL287" t="s">
        <v>44</v>
      </c>
      <c r="EM287" t="s">
        <v>45</v>
      </c>
      <c r="EO287" t="s">
        <v>3</v>
      </c>
      <c r="EQ287">
        <v>0</v>
      </c>
      <c r="ER287">
        <v>56780</v>
      </c>
      <c r="ES287">
        <v>56780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5</v>
      </c>
      <c r="FC287">
        <v>0</v>
      </c>
      <c r="FD287">
        <v>18</v>
      </c>
      <c r="FF287">
        <v>56780</v>
      </c>
      <c r="FQ287">
        <v>0</v>
      </c>
      <c r="FR287">
        <f t="shared" si="210"/>
        <v>0</v>
      </c>
      <c r="FS287">
        <v>0</v>
      </c>
      <c r="FX287">
        <v>0</v>
      </c>
      <c r="FY287">
        <v>0</v>
      </c>
      <c r="GA287" t="s">
        <v>3</v>
      </c>
      <c r="GD287">
        <v>1</v>
      </c>
      <c r="GF287">
        <v>-1247927303</v>
      </c>
      <c r="GG287">
        <v>2</v>
      </c>
      <c r="GH287">
        <v>3</v>
      </c>
      <c r="GI287">
        <v>-2</v>
      </c>
      <c r="GJ287">
        <v>0</v>
      </c>
      <c r="GK287">
        <v>0</v>
      </c>
      <c r="GL287">
        <f t="shared" si="211"/>
        <v>0</v>
      </c>
      <c r="GM287">
        <f t="shared" si="212"/>
        <v>56780</v>
      </c>
      <c r="GN287">
        <f t="shared" si="213"/>
        <v>56780</v>
      </c>
      <c r="GO287">
        <f t="shared" si="214"/>
        <v>0</v>
      </c>
      <c r="GP287">
        <f t="shared" si="215"/>
        <v>0</v>
      </c>
      <c r="GR287">
        <v>1</v>
      </c>
      <c r="GS287">
        <v>1</v>
      </c>
      <c r="GT287">
        <v>0</v>
      </c>
      <c r="GU287" t="s">
        <v>3</v>
      </c>
      <c r="GV287">
        <f t="shared" si="216"/>
        <v>0</v>
      </c>
      <c r="GW287">
        <v>1</v>
      </c>
      <c r="GX287">
        <f t="shared" si="217"/>
        <v>0</v>
      </c>
      <c r="HA287">
        <v>0</v>
      </c>
      <c r="HB287">
        <v>0</v>
      </c>
      <c r="HC287">
        <f t="shared" si="218"/>
        <v>0</v>
      </c>
      <c r="HE287" t="s">
        <v>3</v>
      </c>
      <c r="HF287" t="s">
        <v>3</v>
      </c>
      <c r="HM287" t="s">
        <v>3</v>
      </c>
      <c r="HN287" t="s">
        <v>3</v>
      </c>
      <c r="HO287" t="s">
        <v>3</v>
      </c>
      <c r="HP287" t="s">
        <v>3</v>
      </c>
      <c r="HQ287" t="s">
        <v>3</v>
      </c>
      <c r="IK287">
        <v>0</v>
      </c>
    </row>
    <row r="288" spans="1:245" x14ac:dyDescent="0.2">
      <c r="A288">
        <v>17</v>
      </c>
      <c r="B288">
        <v>1</v>
      </c>
      <c r="C288">
        <f>ROW(SmtRes!A257)</f>
        <v>257</v>
      </c>
      <c r="D288">
        <f>ROW(EtalonRes!A260)</f>
        <v>260</v>
      </c>
      <c r="E288" t="s">
        <v>376</v>
      </c>
      <c r="F288" t="s">
        <v>47</v>
      </c>
      <c r="G288" t="s">
        <v>48</v>
      </c>
      <c r="H288" t="s">
        <v>34</v>
      </c>
      <c r="I288">
        <v>1</v>
      </c>
      <c r="J288">
        <v>0</v>
      </c>
      <c r="K288">
        <v>1</v>
      </c>
      <c r="O288">
        <f t="shared" si="180"/>
        <v>2082.54</v>
      </c>
      <c r="P288">
        <f t="shared" si="181"/>
        <v>0</v>
      </c>
      <c r="Q288">
        <f t="shared" si="182"/>
        <v>2.13</v>
      </c>
      <c r="R288">
        <f t="shared" si="183"/>
        <v>0</v>
      </c>
      <c r="S288">
        <f t="shared" si="184"/>
        <v>2080.41</v>
      </c>
      <c r="T288">
        <f t="shared" si="185"/>
        <v>0</v>
      </c>
      <c r="U288">
        <f t="shared" si="186"/>
        <v>5.76</v>
      </c>
      <c r="V288">
        <f t="shared" si="187"/>
        <v>0</v>
      </c>
      <c r="W288">
        <f t="shared" si="188"/>
        <v>0</v>
      </c>
      <c r="X288">
        <f t="shared" si="189"/>
        <v>1664.33</v>
      </c>
      <c r="Y288">
        <f t="shared" si="190"/>
        <v>1248.25</v>
      </c>
      <c r="AA288">
        <v>78076343</v>
      </c>
      <c r="AB288">
        <f t="shared" si="191"/>
        <v>56.13</v>
      </c>
      <c r="AC288">
        <f>ROUND(((ES288*0)),2)</f>
        <v>0</v>
      </c>
      <c r="AD288">
        <f t="shared" si="192"/>
        <v>0.37</v>
      </c>
      <c r="AE288">
        <f t="shared" si="193"/>
        <v>0</v>
      </c>
      <c r="AF288">
        <f t="shared" si="194"/>
        <v>55.76</v>
      </c>
      <c r="AG288">
        <f t="shared" si="195"/>
        <v>0</v>
      </c>
      <c r="AH288">
        <f t="shared" si="196"/>
        <v>5.76</v>
      </c>
      <c r="AI288">
        <f t="shared" si="197"/>
        <v>0</v>
      </c>
      <c r="AJ288">
        <f t="shared" si="198"/>
        <v>0</v>
      </c>
      <c r="AK288">
        <v>63.38</v>
      </c>
      <c r="AL288">
        <v>7.25</v>
      </c>
      <c r="AM288">
        <v>0.37</v>
      </c>
      <c r="AN288">
        <v>0</v>
      </c>
      <c r="AO288">
        <v>55.76</v>
      </c>
      <c r="AP288">
        <v>0</v>
      </c>
      <c r="AQ288">
        <v>5.76</v>
      </c>
      <c r="AR288">
        <v>0</v>
      </c>
      <c r="AS288">
        <v>0</v>
      </c>
      <c r="AT288">
        <v>80</v>
      </c>
      <c r="AU288">
        <v>60</v>
      </c>
      <c r="AV288">
        <v>1</v>
      </c>
      <c r="AW288">
        <v>1</v>
      </c>
      <c r="AZ288">
        <v>1</v>
      </c>
      <c r="BA288">
        <v>37.31</v>
      </c>
      <c r="BB288">
        <v>5.76</v>
      </c>
      <c r="BC288">
        <v>18.14</v>
      </c>
      <c r="BD288" t="s">
        <v>3</v>
      </c>
      <c r="BE288" t="s">
        <v>3</v>
      </c>
      <c r="BF288" t="s">
        <v>3</v>
      </c>
      <c r="BG288" t="s">
        <v>3</v>
      </c>
      <c r="BH288">
        <v>0</v>
      </c>
      <c r="BI288">
        <v>2</v>
      </c>
      <c r="BJ288" t="s">
        <v>49</v>
      </c>
      <c r="BM288">
        <v>110011</v>
      </c>
      <c r="BN288">
        <v>0</v>
      </c>
      <c r="BO288" t="s">
        <v>47</v>
      </c>
      <c r="BP288">
        <v>1</v>
      </c>
      <c r="BQ288">
        <v>3</v>
      </c>
      <c r="BR288">
        <v>0</v>
      </c>
      <c r="BS288">
        <v>37.31</v>
      </c>
      <c r="BT288">
        <v>1</v>
      </c>
      <c r="BU288">
        <v>1</v>
      </c>
      <c r="BV288">
        <v>1</v>
      </c>
      <c r="BW288">
        <v>1</v>
      </c>
      <c r="BX288">
        <v>1</v>
      </c>
      <c r="BY288" t="s">
        <v>3</v>
      </c>
      <c r="BZ288">
        <v>80</v>
      </c>
      <c r="CA288">
        <v>60</v>
      </c>
      <c r="CB288" t="s">
        <v>3</v>
      </c>
      <c r="CE288">
        <v>0</v>
      </c>
      <c r="CF288">
        <v>0</v>
      </c>
      <c r="CG288">
        <v>0</v>
      </c>
      <c r="CM288">
        <v>0</v>
      </c>
      <c r="CN288" t="s">
        <v>3</v>
      </c>
      <c r="CO288">
        <v>0</v>
      </c>
      <c r="CP288">
        <f t="shared" si="199"/>
        <v>2082.54</v>
      </c>
      <c r="CQ288">
        <f t="shared" si="200"/>
        <v>0</v>
      </c>
      <c r="CR288">
        <f t="shared" si="201"/>
        <v>2.1311999999999998</v>
      </c>
      <c r="CS288">
        <f t="shared" si="202"/>
        <v>0</v>
      </c>
      <c r="CT288">
        <f t="shared" si="203"/>
        <v>2080.4056</v>
      </c>
      <c r="CU288">
        <f t="shared" si="204"/>
        <v>0</v>
      </c>
      <c r="CV288">
        <f t="shared" si="205"/>
        <v>5.76</v>
      </c>
      <c r="CW288">
        <f t="shared" si="206"/>
        <v>0</v>
      </c>
      <c r="CX288">
        <f t="shared" si="207"/>
        <v>0</v>
      </c>
      <c r="CY288">
        <f t="shared" si="208"/>
        <v>1664.328</v>
      </c>
      <c r="CZ288">
        <f t="shared" si="209"/>
        <v>1248.2459999999999</v>
      </c>
      <c r="DC288" t="s">
        <v>3</v>
      </c>
      <c r="DD288" t="s">
        <v>36</v>
      </c>
      <c r="DE288" t="s">
        <v>3</v>
      </c>
      <c r="DF288" t="s">
        <v>3</v>
      </c>
      <c r="DG288" t="s">
        <v>3</v>
      </c>
      <c r="DH288" t="s">
        <v>3</v>
      </c>
      <c r="DI288" t="s">
        <v>3</v>
      </c>
      <c r="DJ288" t="s">
        <v>3</v>
      </c>
      <c r="DK288" t="s">
        <v>3</v>
      </c>
      <c r="DL288" t="s">
        <v>3</v>
      </c>
      <c r="DM288" t="s">
        <v>3</v>
      </c>
      <c r="DN288">
        <v>0</v>
      </c>
      <c r="DO288">
        <v>0</v>
      </c>
      <c r="DP288">
        <v>1</v>
      </c>
      <c r="DQ288">
        <v>1</v>
      </c>
      <c r="DU288">
        <v>1013</v>
      </c>
      <c r="DV288" t="s">
        <v>34</v>
      </c>
      <c r="DW288" t="s">
        <v>34</v>
      </c>
      <c r="DX288">
        <v>1</v>
      </c>
      <c r="DZ288" t="s">
        <v>3</v>
      </c>
      <c r="EA288" t="s">
        <v>3</v>
      </c>
      <c r="EB288" t="s">
        <v>3</v>
      </c>
      <c r="EC288" t="s">
        <v>3</v>
      </c>
      <c r="EE288">
        <v>68514386</v>
      </c>
      <c r="EF288">
        <v>3</v>
      </c>
      <c r="EG288" t="s">
        <v>37</v>
      </c>
      <c r="EH288">
        <v>0</v>
      </c>
      <c r="EI288" t="s">
        <v>3</v>
      </c>
      <c r="EJ288">
        <v>2</v>
      </c>
      <c r="EK288">
        <v>110011</v>
      </c>
      <c r="EL288" t="s">
        <v>38</v>
      </c>
      <c r="EM288" t="s">
        <v>39</v>
      </c>
      <c r="EO288" t="s">
        <v>3</v>
      </c>
      <c r="EQ288">
        <v>0</v>
      </c>
      <c r="ER288">
        <v>63.38</v>
      </c>
      <c r="ES288">
        <v>7.25</v>
      </c>
      <c r="ET288">
        <v>0.37</v>
      </c>
      <c r="EU288">
        <v>0</v>
      </c>
      <c r="EV288">
        <v>55.76</v>
      </c>
      <c r="EW288">
        <v>5.76</v>
      </c>
      <c r="EX288">
        <v>0</v>
      </c>
      <c r="EY288">
        <v>0</v>
      </c>
      <c r="FQ288">
        <v>0</v>
      </c>
      <c r="FR288">
        <f t="shared" si="210"/>
        <v>0</v>
      </c>
      <c r="FS288">
        <v>0</v>
      </c>
      <c r="FX288">
        <v>80</v>
      </c>
      <c r="FY288">
        <v>60</v>
      </c>
      <c r="GA288" t="s">
        <v>3</v>
      </c>
      <c r="GD288">
        <v>1</v>
      </c>
      <c r="GF288">
        <v>912443884</v>
      </c>
      <c r="GG288">
        <v>2</v>
      </c>
      <c r="GH288">
        <v>1</v>
      </c>
      <c r="GI288">
        <v>2</v>
      </c>
      <c r="GJ288">
        <v>0</v>
      </c>
      <c r="GK288">
        <v>0</v>
      </c>
      <c r="GL288">
        <f t="shared" si="211"/>
        <v>0</v>
      </c>
      <c r="GM288">
        <f t="shared" si="212"/>
        <v>4995.12</v>
      </c>
      <c r="GN288">
        <f t="shared" si="213"/>
        <v>0</v>
      </c>
      <c r="GO288">
        <f t="shared" si="214"/>
        <v>4995.12</v>
      </c>
      <c r="GP288">
        <f t="shared" si="215"/>
        <v>0</v>
      </c>
      <c r="GR288">
        <v>0</v>
      </c>
      <c r="GS288">
        <v>3</v>
      </c>
      <c r="GT288">
        <v>0</v>
      </c>
      <c r="GU288" t="s">
        <v>3</v>
      </c>
      <c r="GV288">
        <f t="shared" si="216"/>
        <v>0</v>
      </c>
      <c r="GW288">
        <v>1</v>
      </c>
      <c r="GX288">
        <f t="shared" si="217"/>
        <v>0</v>
      </c>
      <c r="HA288">
        <v>0</v>
      </c>
      <c r="HB288">
        <v>0</v>
      </c>
      <c r="HC288">
        <f t="shared" si="218"/>
        <v>0</v>
      </c>
      <c r="HE288" t="s">
        <v>3</v>
      </c>
      <c r="HF288" t="s">
        <v>3</v>
      </c>
      <c r="HM288" t="s">
        <v>3</v>
      </c>
      <c r="HN288" t="s">
        <v>3</v>
      </c>
      <c r="HO288" t="s">
        <v>3</v>
      </c>
      <c r="HP288" t="s">
        <v>3</v>
      </c>
      <c r="HQ288" t="s">
        <v>3</v>
      </c>
      <c r="IK288">
        <v>0</v>
      </c>
    </row>
    <row r="289" spans="1:245" x14ac:dyDescent="0.2">
      <c r="A289">
        <v>17</v>
      </c>
      <c r="B289">
        <v>1</v>
      </c>
      <c r="E289" t="s">
        <v>377</v>
      </c>
      <c r="F289" t="s">
        <v>3</v>
      </c>
      <c r="G289" t="s">
        <v>221</v>
      </c>
      <c r="H289" t="s">
        <v>42</v>
      </c>
      <c r="I289">
        <v>1</v>
      </c>
      <c r="J289">
        <v>0</v>
      </c>
      <c r="K289">
        <v>1</v>
      </c>
      <c r="O289">
        <f t="shared" si="180"/>
        <v>15569.18</v>
      </c>
      <c r="P289">
        <f t="shared" si="181"/>
        <v>15569.18</v>
      </c>
      <c r="Q289">
        <f t="shared" si="182"/>
        <v>0</v>
      </c>
      <c r="R289">
        <f t="shared" si="183"/>
        <v>0</v>
      </c>
      <c r="S289">
        <f t="shared" si="184"/>
        <v>0</v>
      </c>
      <c r="T289">
        <f t="shared" si="185"/>
        <v>0</v>
      </c>
      <c r="U289">
        <f t="shared" si="186"/>
        <v>0</v>
      </c>
      <c r="V289">
        <f t="shared" si="187"/>
        <v>0</v>
      </c>
      <c r="W289">
        <f t="shared" si="188"/>
        <v>0</v>
      </c>
      <c r="X289">
        <f t="shared" si="189"/>
        <v>0</v>
      </c>
      <c r="Y289">
        <f t="shared" si="190"/>
        <v>0</v>
      </c>
      <c r="AA289">
        <v>78076343</v>
      </c>
      <c r="AB289">
        <f t="shared" si="191"/>
        <v>15569.18</v>
      </c>
      <c r="AC289">
        <f>ROUND((ES289),2)</f>
        <v>15569.18</v>
      </c>
      <c r="AD289">
        <f t="shared" si="192"/>
        <v>0</v>
      </c>
      <c r="AE289">
        <f t="shared" si="193"/>
        <v>0</v>
      </c>
      <c r="AF289">
        <f t="shared" si="194"/>
        <v>0</v>
      </c>
      <c r="AG289">
        <f t="shared" si="195"/>
        <v>0</v>
      </c>
      <c r="AH289">
        <f t="shared" si="196"/>
        <v>0</v>
      </c>
      <c r="AI289">
        <f t="shared" si="197"/>
        <v>0</v>
      </c>
      <c r="AJ289">
        <f t="shared" si="198"/>
        <v>0</v>
      </c>
      <c r="AK289">
        <v>15569.18</v>
      </c>
      <c r="AL289">
        <v>15569.18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1</v>
      </c>
      <c r="AW289">
        <v>1</v>
      </c>
      <c r="AZ289">
        <v>1</v>
      </c>
      <c r="BA289">
        <v>1</v>
      </c>
      <c r="BB289">
        <v>1</v>
      </c>
      <c r="BC289">
        <v>1</v>
      </c>
      <c r="BD289" t="s">
        <v>3</v>
      </c>
      <c r="BE289" t="s">
        <v>3</v>
      </c>
      <c r="BF289" t="s">
        <v>3</v>
      </c>
      <c r="BG289" t="s">
        <v>3</v>
      </c>
      <c r="BH289">
        <v>3</v>
      </c>
      <c r="BI289">
        <v>1</v>
      </c>
      <c r="BJ289" t="s">
        <v>3</v>
      </c>
      <c r="BM289">
        <v>1100</v>
      </c>
      <c r="BN289">
        <v>0</v>
      </c>
      <c r="BO289" t="s">
        <v>3</v>
      </c>
      <c r="BP289">
        <v>0</v>
      </c>
      <c r="BQ289">
        <v>8</v>
      </c>
      <c r="BR289">
        <v>0</v>
      </c>
      <c r="BS289">
        <v>1</v>
      </c>
      <c r="BT289">
        <v>1</v>
      </c>
      <c r="BU289">
        <v>1</v>
      </c>
      <c r="BV289">
        <v>1</v>
      </c>
      <c r="BW289">
        <v>1</v>
      </c>
      <c r="BX289">
        <v>1</v>
      </c>
      <c r="BY289" t="s">
        <v>3</v>
      </c>
      <c r="BZ289">
        <v>0</v>
      </c>
      <c r="CA289">
        <v>0</v>
      </c>
      <c r="CB289" t="s">
        <v>3</v>
      </c>
      <c r="CE289">
        <v>0</v>
      </c>
      <c r="CF289">
        <v>0</v>
      </c>
      <c r="CG289">
        <v>0</v>
      </c>
      <c r="CM289">
        <v>0</v>
      </c>
      <c r="CN289" t="s">
        <v>3</v>
      </c>
      <c r="CO289">
        <v>0</v>
      </c>
      <c r="CP289">
        <f t="shared" si="199"/>
        <v>15569.18</v>
      </c>
      <c r="CQ289">
        <f t="shared" si="200"/>
        <v>15569.18</v>
      </c>
      <c r="CR289">
        <f t="shared" si="201"/>
        <v>0</v>
      </c>
      <c r="CS289">
        <f t="shared" si="202"/>
        <v>0</v>
      </c>
      <c r="CT289">
        <f t="shared" si="203"/>
        <v>0</v>
      </c>
      <c r="CU289">
        <f t="shared" si="204"/>
        <v>0</v>
      </c>
      <c r="CV289">
        <f t="shared" si="205"/>
        <v>0</v>
      </c>
      <c r="CW289">
        <f t="shared" si="206"/>
        <v>0</v>
      </c>
      <c r="CX289">
        <f t="shared" si="207"/>
        <v>0</v>
      </c>
      <c r="CY289">
        <f t="shared" si="208"/>
        <v>0</v>
      </c>
      <c r="CZ289">
        <f t="shared" si="209"/>
        <v>0</v>
      </c>
      <c r="DC289" t="s">
        <v>3</v>
      </c>
      <c r="DD289" t="s">
        <v>3</v>
      </c>
      <c r="DE289" t="s">
        <v>3</v>
      </c>
      <c r="DF289" t="s">
        <v>3</v>
      </c>
      <c r="DG289" t="s">
        <v>3</v>
      </c>
      <c r="DH289" t="s">
        <v>3</v>
      </c>
      <c r="DI289" t="s">
        <v>3</v>
      </c>
      <c r="DJ289" t="s">
        <v>3</v>
      </c>
      <c r="DK289" t="s">
        <v>3</v>
      </c>
      <c r="DL289" t="s">
        <v>3</v>
      </c>
      <c r="DM289" t="s">
        <v>3</v>
      </c>
      <c r="DN289">
        <v>0</v>
      </c>
      <c r="DO289">
        <v>0</v>
      </c>
      <c r="DP289">
        <v>1</v>
      </c>
      <c r="DQ289">
        <v>1</v>
      </c>
      <c r="DU289">
        <v>1013</v>
      </c>
      <c r="DV289" t="s">
        <v>42</v>
      </c>
      <c r="DW289" t="s">
        <v>42</v>
      </c>
      <c r="DX289">
        <v>1</v>
      </c>
      <c r="DZ289" t="s">
        <v>3</v>
      </c>
      <c r="EA289" t="s">
        <v>3</v>
      </c>
      <c r="EB289" t="s">
        <v>3</v>
      </c>
      <c r="EC289" t="s">
        <v>3</v>
      </c>
      <c r="EE289">
        <v>68514636</v>
      </c>
      <c r="EF289">
        <v>8</v>
      </c>
      <c r="EG289" t="s">
        <v>43</v>
      </c>
      <c r="EH289">
        <v>0</v>
      </c>
      <c r="EI289" t="s">
        <v>3</v>
      </c>
      <c r="EJ289">
        <v>1</v>
      </c>
      <c r="EK289">
        <v>1100</v>
      </c>
      <c r="EL289" t="s">
        <v>44</v>
      </c>
      <c r="EM289" t="s">
        <v>45</v>
      </c>
      <c r="EO289" t="s">
        <v>3</v>
      </c>
      <c r="EQ289">
        <v>0</v>
      </c>
      <c r="ER289">
        <v>15569.18</v>
      </c>
      <c r="ES289">
        <v>15569.18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5</v>
      </c>
      <c r="FC289">
        <v>0</v>
      </c>
      <c r="FD289">
        <v>18</v>
      </c>
      <c r="FF289">
        <v>15569.18</v>
      </c>
      <c r="FQ289">
        <v>0</v>
      </c>
      <c r="FR289">
        <f t="shared" si="210"/>
        <v>0</v>
      </c>
      <c r="FS289">
        <v>0</v>
      </c>
      <c r="FX289">
        <v>0</v>
      </c>
      <c r="FY289">
        <v>0</v>
      </c>
      <c r="GA289" t="s">
        <v>3</v>
      </c>
      <c r="GD289">
        <v>1</v>
      </c>
      <c r="GF289">
        <v>1207740291</v>
      </c>
      <c r="GG289">
        <v>2</v>
      </c>
      <c r="GH289">
        <v>3</v>
      </c>
      <c r="GI289">
        <v>-2</v>
      </c>
      <c r="GJ289">
        <v>0</v>
      </c>
      <c r="GK289">
        <v>0</v>
      </c>
      <c r="GL289">
        <f t="shared" si="211"/>
        <v>0</v>
      </c>
      <c r="GM289">
        <f t="shared" si="212"/>
        <v>15569.18</v>
      </c>
      <c r="GN289">
        <f t="shared" si="213"/>
        <v>15569.18</v>
      </c>
      <c r="GO289">
        <f t="shared" si="214"/>
        <v>0</v>
      </c>
      <c r="GP289">
        <f t="shared" si="215"/>
        <v>0</v>
      </c>
      <c r="GR289">
        <v>1</v>
      </c>
      <c r="GS289">
        <v>1</v>
      </c>
      <c r="GT289">
        <v>0</v>
      </c>
      <c r="GU289" t="s">
        <v>3</v>
      </c>
      <c r="GV289">
        <f t="shared" si="216"/>
        <v>0</v>
      </c>
      <c r="GW289">
        <v>1</v>
      </c>
      <c r="GX289">
        <f t="shared" si="217"/>
        <v>0</v>
      </c>
      <c r="HA289">
        <v>0</v>
      </c>
      <c r="HB289">
        <v>0</v>
      </c>
      <c r="HC289">
        <f t="shared" si="218"/>
        <v>0</v>
      </c>
      <c r="HE289" t="s">
        <v>3</v>
      </c>
      <c r="HF289" t="s">
        <v>3</v>
      </c>
      <c r="HM289" t="s">
        <v>3</v>
      </c>
      <c r="HN289" t="s">
        <v>3</v>
      </c>
      <c r="HO289" t="s">
        <v>3</v>
      </c>
      <c r="HP289" t="s">
        <v>3</v>
      </c>
      <c r="HQ289" t="s">
        <v>3</v>
      </c>
      <c r="IK289">
        <v>0</v>
      </c>
    </row>
    <row r="290" spans="1:245" x14ac:dyDescent="0.2">
      <c r="A290">
        <v>17</v>
      </c>
      <c r="B290">
        <v>1</v>
      </c>
      <c r="E290" t="s">
        <v>378</v>
      </c>
      <c r="F290" t="s">
        <v>3</v>
      </c>
      <c r="G290" t="s">
        <v>223</v>
      </c>
      <c r="H290" t="s">
        <v>42</v>
      </c>
      <c r="I290">
        <v>0</v>
      </c>
      <c r="J290">
        <v>0</v>
      </c>
      <c r="K290">
        <v>0</v>
      </c>
      <c r="O290">
        <f t="shared" si="180"/>
        <v>0</v>
      </c>
      <c r="P290">
        <f t="shared" si="181"/>
        <v>0</v>
      </c>
      <c r="Q290">
        <f t="shared" si="182"/>
        <v>0</v>
      </c>
      <c r="R290">
        <f t="shared" si="183"/>
        <v>0</v>
      </c>
      <c r="S290">
        <f t="shared" si="184"/>
        <v>0</v>
      </c>
      <c r="T290">
        <f t="shared" si="185"/>
        <v>0</v>
      </c>
      <c r="U290">
        <f t="shared" si="186"/>
        <v>0</v>
      </c>
      <c r="V290">
        <f t="shared" si="187"/>
        <v>0</v>
      </c>
      <c r="W290">
        <f t="shared" si="188"/>
        <v>0</v>
      </c>
      <c r="X290">
        <f t="shared" si="189"/>
        <v>0</v>
      </c>
      <c r="Y290">
        <f t="shared" si="190"/>
        <v>0</v>
      </c>
      <c r="AA290">
        <v>78076343</v>
      </c>
      <c r="AB290">
        <f t="shared" si="191"/>
        <v>9700</v>
      </c>
      <c r="AC290">
        <f>ROUND((ES290),2)</f>
        <v>9700</v>
      </c>
      <c r="AD290">
        <f t="shared" si="192"/>
        <v>0</v>
      </c>
      <c r="AE290">
        <f t="shared" si="193"/>
        <v>0</v>
      </c>
      <c r="AF290">
        <f t="shared" si="194"/>
        <v>0</v>
      </c>
      <c r="AG290">
        <f t="shared" si="195"/>
        <v>0</v>
      </c>
      <c r="AH290">
        <f t="shared" si="196"/>
        <v>0</v>
      </c>
      <c r="AI290">
        <f t="shared" si="197"/>
        <v>0</v>
      </c>
      <c r="AJ290">
        <f t="shared" si="198"/>
        <v>0</v>
      </c>
      <c r="AK290">
        <v>9700</v>
      </c>
      <c r="AL290">
        <v>9700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1</v>
      </c>
      <c r="AW290">
        <v>1</v>
      </c>
      <c r="AZ290">
        <v>1</v>
      </c>
      <c r="BA290">
        <v>1</v>
      </c>
      <c r="BB290">
        <v>1</v>
      </c>
      <c r="BC290">
        <v>1</v>
      </c>
      <c r="BD290" t="s">
        <v>3</v>
      </c>
      <c r="BE290" t="s">
        <v>3</v>
      </c>
      <c r="BF290" t="s">
        <v>3</v>
      </c>
      <c r="BG290" t="s">
        <v>3</v>
      </c>
      <c r="BH290">
        <v>3</v>
      </c>
      <c r="BI290">
        <v>1</v>
      </c>
      <c r="BJ290" t="s">
        <v>3</v>
      </c>
      <c r="BM290">
        <v>1100</v>
      </c>
      <c r="BN290">
        <v>0</v>
      </c>
      <c r="BO290" t="s">
        <v>3</v>
      </c>
      <c r="BP290">
        <v>0</v>
      </c>
      <c r="BQ290">
        <v>8</v>
      </c>
      <c r="BR290">
        <v>0</v>
      </c>
      <c r="BS290">
        <v>1</v>
      </c>
      <c r="BT290">
        <v>1</v>
      </c>
      <c r="BU290">
        <v>1</v>
      </c>
      <c r="BV290">
        <v>1</v>
      </c>
      <c r="BW290">
        <v>1</v>
      </c>
      <c r="BX290">
        <v>1</v>
      </c>
      <c r="BY290" t="s">
        <v>3</v>
      </c>
      <c r="BZ290">
        <v>0</v>
      </c>
      <c r="CA290">
        <v>0</v>
      </c>
      <c r="CB290" t="s">
        <v>3</v>
      </c>
      <c r="CE290">
        <v>0</v>
      </c>
      <c r="CF290">
        <v>0</v>
      </c>
      <c r="CG290">
        <v>0</v>
      </c>
      <c r="CM290">
        <v>0</v>
      </c>
      <c r="CN290" t="s">
        <v>3</v>
      </c>
      <c r="CO290">
        <v>0</v>
      </c>
      <c r="CP290">
        <f t="shared" si="199"/>
        <v>0</v>
      </c>
      <c r="CQ290">
        <f t="shared" si="200"/>
        <v>9700</v>
      </c>
      <c r="CR290">
        <f t="shared" si="201"/>
        <v>0</v>
      </c>
      <c r="CS290">
        <f t="shared" si="202"/>
        <v>0</v>
      </c>
      <c r="CT290">
        <f t="shared" si="203"/>
        <v>0</v>
      </c>
      <c r="CU290">
        <f t="shared" si="204"/>
        <v>0</v>
      </c>
      <c r="CV290">
        <f t="shared" si="205"/>
        <v>0</v>
      </c>
      <c r="CW290">
        <f t="shared" si="206"/>
        <v>0</v>
      </c>
      <c r="CX290">
        <f t="shared" si="207"/>
        <v>0</v>
      </c>
      <c r="CY290">
        <f t="shared" si="208"/>
        <v>0</v>
      </c>
      <c r="CZ290">
        <f t="shared" si="209"/>
        <v>0</v>
      </c>
      <c r="DC290" t="s">
        <v>3</v>
      </c>
      <c r="DD290" t="s">
        <v>3</v>
      </c>
      <c r="DE290" t="s">
        <v>3</v>
      </c>
      <c r="DF290" t="s">
        <v>3</v>
      </c>
      <c r="DG290" t="s">
        <v>3</v>
      </c>
      <c r="DH290" t="s">
        <v>3</v>
      </c>
      <c r="DI290" t="s">
        <v>3</v>
      </c>
      <c r="DJ290" t="s">
        <v>3</v>
      </c>
      <c r="DK290" t="s">
        <v>3</v>
      </c>
      <c r="DL290" t="s">
        <v>3</v>
      </c>
      <c r="DM290" t="s">
        <v>3</v>
      </c>
      <c r="DN290">
        <v>0</v>
      </c>
      <c r="DO290">
        <v>0</v>
      </c>
      <c r="DP290">
        <v>1</v>
      </c>
      <c r="DQ290">
        <v>1</v>
      </c>
      <c r="DU290">
        <v>1013</v>
      </c>
      <c r="DV290" t="s">
        <v>42</v>
      </c>
      <c r="DW290" t="s">
        <v>42</v>
      </c>
      <c r="DX290">
        <v>1</v>
      </c>
      <c r="DZ290" t="s">
        <v>3</v>
      </c>
      <c r="EA290" t="s">
        <v>3</v>
      </c>
      <c r="EB290" t="s">
        <v>3</v>
      </c>
      <c r="EC290" t="s">
        <v>3</v>
      </c>
      <c r="EE290">
        <v>68514636</v>
      </c>
      <c r="EF290">
        <v>8</v>
      </c>
      <c r="EG290" t="s">
        <v>43</v>
      </c>
      <c r="EH290">
        <v>0</v>
      </c>
      <c r="EI290" t="s">
        <v>3</v>
      </c>
      <c r="EJ290">
        <v>1</v>
      </c>
      <c r="EK290">
        <v>1100</v>
      </c>
      <c r="EL290" t="s">
        <v>44</v>
      </c>
      <c r="EM290" t="s">
        <v>45</v>
      </c>
      <c r="EO290" t="s">
        <v>3</v>
      </c>
      <c r="EQ290">
        <v>0</v>
      </c>
      <c r="ER290">
        <v>9700</v>
      </c>
      <c r="ES290">
        <v>9700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5</v>
      </c>
      <c r="FC290">
        <v>0</v>
      </c>
      <c r="FD290">
        <v>18</v>
      </c>
      <c r="FF290">
        <v>9700</v>
      </c>
      <c r="FQ290">
        <v>0</v>
      </c>
      <c r="FR290">
        <f t="shared" si="210"/>
        <v>0</v>
      </c>
      <c r="FS290">
        <v>0</v>
      </c>
      <c r="FX290">
        <v>0</v>
      </c>
      <c r="FY290">
        <v>0</v>
      </c>
      <c r="GA290" t="s">
        <v>3</v>
      </c>
      <c r="GD290">
        <v>1</v>
      </c>
      <c r="GF290">
        <v>-1516585630</v>
      </c>
      <c r="GG290">
        <v>2</v>
      </c>
      <c r="GH290">
        <v>3</v>
      </c>
      <c r="GI290">
        <v>-2</v>
      </c>
      <c r="GJ290">
        <v>0</v>
      </c>
      <c r="GK290">
        <v>0</v>
      </c>
      <c r="GL290">
        <f t="shared" si="211"/>
        <v>0</v>
      </c>
      <c r="GM290">
        <f t="shared" si="212"/>
        <v>0</v>
      </c>
      <c r="GN290">
        <f t="shared" si="213"/>
        <v>0</v>
      </c>
      <c r="GO290">
        <f t="shared" si="214"/>
        <v>0</v>
      </c>
      <c r="GP290">
        <f t="shared" si="215"/>
        <v>0</v>
      </c>
      <c r="GR290">
        <v>1</v>
      </c>
      <c r="GS290">
        <v>1</v>
      </c>
      <c r="GT290">
        <v>0</v>
      </c>
      <c r="GU290" t="s">
        <v>3</v>
      </c>
      <c r="GV290">
        <f t="shared" si="216"/>
        <v>0</v>
      </c>
      <c r="GW290">
        <v>1</v>
      </c>
      <c r="GX290">
        <f t="shared" si="217"/>
        <v>0</v>
      </c>
      <c r="HA290">
        <v>0</v>
      </c>
      <c r="HB290">
        <v>0</v>
      </c>
      <c r="HC290">
        <f t="shared" si="218"/>
        <v>0</v>
      </c>
      <c r="HE290" t="s">
        <v>3</v>
      </c>
      <c r="HF290" t="s">
        <v>3</v>
      </c>
      <c r="HM290" t="s">
        <v>3</v>
      </c>
      <c r="HN290" t="s">
        <v>3</v>
      </c>
      <c r="HO290" t="s">
        <v>3</v>
      </c>
      <c r="HP290" t="s">
        <v>3</v>
      </c>
      <c r="HQ290" t="s">
        <v>3</v>
      </c>
      <c r="IK290">
        <v>0</v>
      </c>
    </row>
    <row r="291" spans="1:245" x14ac:dyDescent="0.2">
      <c r="A291">
        <v>17</v>
      </c>
      <c r="B291">
        <v>1</v>
      </c>
      <c r="C291">
        <f>ROW(SmtRes!A265)</f>
        <v>265</v>
      </c>
      <c r="D291">
        <f>ROW(EtalonRes!A268)</f>
        <v>268</v>
      </c>
      <c r="E291" t="s">
        <v>379</v>
      </c>
      <c r="F291" t="s">
        <v>74</v>
      </c>
      <c r="G291" t="s">
        <v>75</v>
      </c>
      <c r="H291" t="s">
        <v>76</v>
      </c>
      <c r="I291">
        <f>ROUND(14/100,9)</f>
        <v>0.14000000000000001</v>
      </c>
      <c r="J291">
        <v>0</v>
      </c>
      <c r="K291">
        <f>ROUND(14/100,9)</f>
        <v>0.14000000000000001</v>
      </c>
      <c r="O291">
        <f t="shared" si="180"/>
        <v>133.56</v>
      </c>
      <c r="P291">
        <f t="shared" si="181"/>
        <v>0</v>
      </c>
      <c r="Q291">
        <f t="shared" si="182"/>
        <v>4.07</v>
      </c>
      <c r="R291">
        <f t="shared" si="183"/>
        <v>0.63</v>
      </c>
      <c r="S291">
        <f t="shared" si="184"/>
        <v>129.49</v>
      </c>
      <c r="T291">
        <f t="shared" si="185"/>
        <v>0</v>
      </c>
      <c r="U291">
        <f t="shared" si="186"/>
        <v>0.39480000000000004</v>
      </c>
      <c r="V291">
        <f t="shared" si="187"/>
        <v>1.4000000000000002E-3</v>
      </c>
      <c r="W291">
        <f t="shared" si="188"/>
        <v>0</v>
      </c>
      <c r="X291">
        <f t="shared" si="189"/>
        <v>123.61</v>
      </c>
      <c r="Y291">
        <f t="shared" si="190"/>
        <v>84.58</v>
      </c>
      <c r="AA291">
        <v>78076343</v>
      </c>
      <c r="AB291">
        <f t="shared" si="191"/>
        <v>27.09</v>
      </c>
      <c r="AC291">
        <f>ROUND(((ES291*0)),2)</f>
        <v>0</v>
      </c>
      <c r="AD291">
        <f t="shared" si="192"/>
        <v>2.2999999999999998</v>
      </c>
      <c r="AE291">
        <f t="shared" si="193"/>
        <v>0.12</v>
      </c>
      <c r="AF291">
        <f t="shared" si="194"/>
        <v>24.79</v>
      </c>
      <c r="AG291">
        <f t="shared" si="195"/>
        <v>0</v>
      </c>
      <c r="AH291">
        <f t="shared" si="196"/>
        <v>2.82</v>
      </c>
      <c r="AI291">
        <f t="shared" si="197"/>
        <v>0.01</v>
      </c>
      <c r="AJ291">
        <f t="shared" si="198"/>
        <v>0</v>
      </c>
      <c r="AK291">
        <v>40.090000000000003</v>
      </c>
      <c r="AL291">
        <v>13</v>
      </c>
      <c r="AM291">
        <v>2.2999999999999998</v>
      </c>
      <c r="AN291">
        <v>0.12</v>
      </c>
      <c r="AO291">
        <v>24.79</v>
      </c>
      <c r="AP291">
        <v>0</v>
      </c>
      <c r="AQ291">
        <v>2.82</v>
      </c>
      <c r="AR291">
        <v>0.01</v>
      </c>
      <c r="AS291">
        <v>0</v>
      </c>
      <c r="AT291">
        <v>95</v>
      </c>
      <c r="AU291">
        <v>65</v>
      </c>
      <c r="AV291">
        <v>1</v>
      </c>
      <c r="AW291">
        <v>1</v>
      </c>
      <c r="AZ291">
        <v>1</v>
      </c>
      <c r="BA291">
        <v>37.31</v>
      </c>
      <c r="BB291">
        <v>12.64</v>
      </c>
      <c r="BC291">
        <v>12.84</v>
      </c>
      <c r="BD291" t="s">
        <v>3</v>
      </c>
      <c r="BE291" t="s">
        <v>3</v>
      </c>
      <c r="BF291" t="s">
        <v>3</v>
      </c>
      <c r="BG291" t="s">
        <v>3</v>
      </c>
      <c r="BH291">
        <v>0</v>
      </c>
      <c r="BI291">
        <v>2</v>
      </c>
      <c r="BJ291" t="s">
        <v>77</v>
      </c>
      <c r="BM291">
        <v>108001</v>
      </c>
      <c r="BN291">
        <v>0</v>
      </c>
      <c r="BO291" t="s">
        <v>74</v>
      </c>
      <c r="BP291">
        <v>1</v>
      </c>
      <c r="BQ291">
        <v>3</v>
      </c>
      <c r="BR291">
        <v>0</v>
      </c>
      <c r="BS291">
        <v>37.31</v>
      </c>
      <c r="BT291">
        <v>1</v>
      </c>
      <c r="BU291">
        <v>1</v>
      </c>
      <c r="BV291">
        <v>1</v>
      </c>
      <c r="BW291">
        <v>1</v>
      </c>
      <c r="BX291">
        <v>1</v>
      </c>
      <c r="BY291" t="s">
        <v>3</v>
      </c>
      <c r="BZ291">
        <v>95</v>
      </c>
      <c r="CA291">
        <v>65</v>
      </c>
      <c r="CB291" t="s">
        <v>3</v>
      </c>
      <c r="CE291">
        <v>0</v>
      </c>
      <c r="CF291">
        <v>0</v>
      </c>
      <c r="CG291">
        <v>0</v>
      </c>
      <c r="CM291">
        <v>0</v>
      </c>
      <c r="CN291" t="s">
        <v>3</v>
      </c>
      <c r="CO291">
        <v>0</v>
      </c>
      <c r="CP291">
        <f t="shared" si="199"/>
        <v>133.56</v>
      </c>
      <c r="CQ291">
        <f t="shared" si="200"/>
        <v>0</v>
      </c>
      <c r="CR291">
        <f t="shared" si="201"/>
        <v>29.071999999999999</v>
      </c>
      <c r="CS291">
        <f t="shared" si="202"/>
        <v>4.4771999999999998</v>
      </c>
      <c r="CT291">
        <f t="shared" si="203"/>
        <v>924.91489999999999</v>
      </c>
      <c r="CU291">
        <f t="shared" si="204"/>
        <v>0</v>
      </c>
      <c r="CV291">
        <f t="shared" si="205"/>
        <v>2.82</v>
      </c>
      <c r="CW291">
        <f t="shared" si="206"/>
        <v>0.01</v>
      </c>
      <c r="CX291">
        <f t="shared" si="207"/>
        <v>0</v>
      </c>
      <c r="CY291">
        <f t="shared" si="208"/>
        <v>123.61399999999999</v>
      </c>
      <c r="CZ291">
        <f t="shared" si="209"/>
        <v>84.578000000000017</v>
      </c>
      <c r="DC291" t="s">
        <v>3</v>
      </c>
      <c r="DD291" t="s">
        <v>36</v>
      </c>
      <c r="DE291" t="s">
        <v>3</v>
      </c>
      <c r="DF291" t="s">
        <v>3</v>
      </c>
      <c r="DG291" t="s">
        <v>3</v>
      </c>
      <c r="DH291" t="s">
        <v>3</v>
      </c>
      <c r="DI291" t="s">
        <v>3</v>
      </c>
      <c r="DJ291" t="s">
        <v>3</v>
      </c>
      <c r="DK291" t="s">
        <v>3</v>
      </c>
      <c r="DL291" t="s">
        <v>3</v>
      </c>
      <c r="DM291" t="s">
        <v>3</v>
      </c>
      <c r="DN291">
        <v>0</v>
      </c>
      <c r="DO291">
        <v>0</v>
      </c>
      <c r="DP291">
        <v>1</v>
      </c>
      <c r="DQ291">
        <v>1</v>
      </c>
      <c r="DU291">
        <v>1003</v>
      </c>
      <c r="DV291" t="s">
        <v>76</v>
      </c>
      <c r="DW291" t="s">
        <v>76</v>
      </c>
      <c r="DX291">
        <v>100</v>
      </c>
      <c r="DZ291" t="s">
        <v>3</v>
      </c>
      <c r="EA291" t="s">
        <v>3</v>
      </c>
      <c r="EB291" t="s">
        <v>3</v>
      </c>
      <c r="EC291" t="s">
        <v>3</v>
      </c>
      <c r="EE291">
        <v>68514339</v>
      </c>
      <c r="EF291">
        <v>3</v>
      </c>
      <c r="EG291" t="s">
        <v>37</v>
      </c>
      <c r="EH291">
        <v>0</v>
      </c>
      <c r="EI291" t="s">
        <v>3</v>
      </c>
      <c r="EJ291">
        <v>2</v>
      </c>
      <c r="EK291">
        <v>108001</v>
      </c>
      <c r="EL291" t="s">
        <v>64</v>
      </c>
      <c r="EM291" t="s">
        <v>65</v>
      </c>
      <c r="EO291" t="s">
        <v>3</v>
      </c>
      <c r="EQ291">
        <v>0</v>
      </c>
      <c r="ER291">
        <v>40.090000000000003</v>
      </c>
      <c r="ES291">
        <v>13</v>
      </c>
      <c r="ET291">
        <v>2.2999999999999998</v>
      </c>
      <c r="EU291">
        <v>0.12</v>
      </c>
      <c r="EV291">
        <v>24.79</v>
      </c>
      <c r="EW291">
        <v>2.82</v>
      </c>
      <c r="EX291">
        <v>0.01</v>
      </c>
      <c r="EY291">
        <v>0</v>
      </c>
      <c r="FQ291">
        <v>0</v>
      </c>
      <c r="FR291">
        <f t="shared" si="210"/>
        <v>0</v>
      </c>
      <c r="FS291">
        <v>0</v>
      </c>
      <c r="FX291">
        <v>95</v>
      </c>
      <c r="FY291">
        <v>65</v>
      </c>
      <c r="GA291" t="s">
        <v>3</v>
      </c>
      <c r="GD291">
        <v>1</v>
      </c>
      <c r="GF291">
        <v>-1320813223</v>
      </c>
      <c r="GG291">
        <v>2</v>
      </c>
      <c r="GH291">
        <v>1</v>
      </c>
      <c r="GI291">
        <v>2</v>
      </c>
      <c r="GJ291">
        <v>0</v>
      </c>
      <c r="GK291">
        <v>0</v>
      </c>
      <c r="GL291">
        <f t="shared" si="211"/>
        <v>0</v>
      </c>
      <c r="GM291">
        <f t="shared" si="212"/>
        <v>341.75</v>
      </c>
      <c r="GN291">
        <f t="shared" si="213"/>
        <v>0</v>
      </c>
      <c r="GO291">
        <f t="shared" si="214"/>
        <v>341.75</v>
      </c>
      <c r="GP291">
        <f t="shared" si="215"/>
        <v>0</v>
      </c>
      <c r="GR291">
        <v>0</v>
      </c>
      <c r="GS291">
        <v>3</v>
      </c>
      <c r="GT291">
        <v>0</v>
      </c>
      <c r="GU291" t="s">
        <v>3</v>
      </c>
      <c r="GV291">
        <f t="shared" si="216"/>
        <v>0</v>
      </c>
      <c r="GW291">
        <v>1</v>
      </c>
      <c r="GX291">
        <f t="shared" si="217"/>
        <v>0</v>
      </c>
      <c r="HA291">
        <v>0</v>
      </c>
      <c r="HB291">
        <v>0</v>
      </c>
      <c r="HC291">
        <f t="shared" si="218"/>
        <v>0</v>
      </c>
      <c r="HE291" t="s">
        <v>3</v>
      </c>
      <c r="HF291" t="s">
        <v>3</v>
      </c>
      <c r="HM291" t="s">
        <v>3</v>
      </c>
      <c r="HN291" t="s">
        <v>3</v>
      </c>
      <c r="HO291" t="s">
        <v>3</v>
      </c>
      <c r="HP291" t="s">
        <v>3</v>
      </c>
      <c r="HQ291" t="s">
        <v>3</v>
      </c>
      <c r="IK291">
        <v>0</v>
      </c>
    </row>
    <row r="292" spans="1:245" x14ac:dyDescent="0.2">
      <c r="A292">
        <v>17</v>
      </c>
      <c r="B292">
        <v>1</v>
      </c>
      <c r="E292" t="s">
        <v>380</v>
      </c>
      <c r="F292" t="s">
        <v>3</v>
      </c>
      <c r="G292" t="s">
        <v>226</v>
      </c>
      <c r="H292" t="s">
        <v>80</v>
      </c>
      <c r="I292">
        <v>14</v>
      </c>
      <c r="J292">
        <v>0</v>
      </c>
      <c r="K292">
        <v>14</v>
      </c>
      <c r="O292">
        <f t="shared" si="180"/>
        <v>728</v>
      </c>
      <c r="P292">
        <f t="shared" si="181"/>
        <v>728</v>
      </c>
      <c r="Q292">
        <f t="shared" si="182"/>
        <v>0</v>
      </c>
      <c r="R292">
        <f t="shared" si="183"/>
        <v>0</v>
      </c>
      <c r="S292">
        <f t="shared" si="184"/>
        <v>0</v>
      </c>
      <c r="T292">
        <f t="shared" si="185"/>
        <v>0</v>
      </c>
      <c r="U292">
        <f t="shared" si="186"/>
        <v>0</v>
      </c>
      <c r="V292">
        <f t="shared" si="187"/>
        <v>0</v>
      </c>
      <c r="W292">
        <f t="shared" si="188"/>
        <v>0</v>
      </c>
      <c r="X292">
        <f t="shared" si="189"/>
        <v>0</v>
      </c>
      <c r="Y292">
        <f t="shared" si="190"/>
        <v>0</v>
      </c>
      <c r="AA292">
        <v>78076343</v>
      </c>
      <c r="AB292">
        <f t="shared" si="191"/>
        <v>52</v>
      </c>
      <c r="AC292">
        <f>ROUND((ES292),2)</f>
        <v>52</v>
      </c>
      <c r="AD292">
        <f t="shared" si="192"/>
        <v>0</v>
      </c>
      <c r="AE292">
        <f t="shared" si="193"/>
        <v>0</v>
      </c>
      <c r="AF292">
        <f t="shared" si="194"/>
        <v>0</v>
      </c>
      <c r="AG292">
        <f t="shared" si="195"/>
        <v>0</v>
      </c>
      <c r="AH292">
        <f t="shared" si="196"/>
        <v>0</v>
      </c>
      <c r="AI292">
        <f t="shared" si="197"/>
        <v>0</v>
      </c>
      <c r="AJ292">
        <f t="shared" si="198"/>
        <v>0</v>
      </c>
      <c r="AK292">
        <v>52</v>
      </c>
      <c r="AL292">
        <v>52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1</v>
      </c>
      <c r="AW292">
        <v>1</v>
      </c>
      <c r="AZ292">
        <v>1</v>
      </c>
      <c r="BA292">
        <v>1</v>
      </c>
      <c r="BB292">
        <v>1</v>
      </c>
      <c r="BC292">
        <v>1</v>
      </c>
      <c r="BD292" t="s">
        <v>3</v>
      </c>
      <c r="BE292" t="s">
        <v>3</v>
      </c>
      <c r="BF292" t="s">
        <v>3</v>
      </c>
      <c r="BG292" t="s">
        <v>3</v>
      </c>
      <c r="BH292">
        <v>3</v>
      </c>
      <c r="BI292">
        <v>1</v>
      </c>
      <c r="BJ292" t="s">
        <v>3</v>
      </c>
      <c r="BM292">
        <v>1100</v>
      </c>
      <c r="BN292">
        <v>0</v>
      </c>
      <c r="BO292" t="s">
        <v>3</v>
      </c>
      <c r="BP292">
        <v>0</v>
      </c>
      <c r="BQ292">
        <v>8</v>
      </c>
      <c r="BR292">
        <v>0</v>
      </c>
      <c r="BS292">
        <v>1</v>
      </c>
      <c r="BT292">
        <v>1</v>
      </c>
      <c r="BU292">
        <v>1</v>
      </c>
      <c r="BV292">
        <v>1</v>
      </c>
      <c r="BW292">
        <v>1</v>
      </c>
      <c r="BX292">
        <v>1</v>
      </c>
      <c r="BY292" t="s">
        <v>3</v>
      </c>
      <c r="BZ292">
        <v>0</v>
      </c>
      <c r="CA292">
        <v>0</v>
      </c>
      <c r="CB292" t="s">
        <v>3</v>
      </c>
      <c r="CE292">
        <v>0</v>
      </c>
      <c r="CF292">
        <v>0</v>
      </c>
      <c r="CG292">
        <v>0</v>
      </c>
      <c r="CM292">
        <v>0</v>
      </c>
      <c r="CN292" t="s">
        <v>3</v>
      </c>
      <c r="CO292">
        <v>0</v>
      </c>
      <c r="CP292">
        <f t="shared" si="199"/>
        <v>728</v>
      </c>
      <c r="CQ292">
        <f t="shared" si="200"/>
        <v>52</v>
      </c>
      <c r="CR292">
        <f t="shared" si="201"/>
        <v>0</v>
      </c>
      <c r="CS292">
        <f t="shared" si="202"/>
        <v>0</v>
      </c>
      <c r="CT292">
        <f t="shared" si="203"/>
        <v>0</v>
      </c>
      <c r="CU292">
        <f t="shared" si="204"/>
        <v>0</v>
      </c>
      <c r="CV292">
        <f t="shared" si="205"/>
        <v>0</v>
      </c>
      <c r="CW292">
        <f t="shared" si="206"/>
        <v>0</v>
      </c>
      <c r="CX292">
        <f t="shared" si="207"/>
        <v>0</v>
      </c>
      <c r="CY292">
        <f t="shared" si="208"/>
        <v>0</v>
      </c>
      <c r="CZ292">
        <f t="shared" si="209"/>
        <v>0</v>
      </c>
      <c r="DC292" t="s">
        <v>3</v>
      </c>
      <c r="DD292" t="s">
        <v>3</v>
      </c>
      <c r="DE292" t="s">
        <v>3</v>
      </c>
      <c r="DF292" t="s">
        <v>3</v>
      </c>
      <c r="DG292" t="s">
        <v>3</v>
      </c>
      <c r="DH292" t="s">
        <v>3</v>
      </c>
      <c r="DI292" t="s">
        <v>3</v>
      </c>
      <c r="DJ292" t="s">
        <v>3</v>
      </c>
      <c r="DK292" t="s">
        <v>3</v>
      </c>
      <c r="DL292" t="s">
        <v>3</v>
      </c>
      <c r="DM292" t="s">
        <v>3</v>
      </c>
      <c r="DN292">
        <v>0</v>
      </c>
      <c r="DO292">
        <v>0</v>
      </c>
      <c r="DP292">
        <v>1</v>
      </c>
      <c r="DQ292">
        <v>1</v>
      </c>
      <c r="DU292">
        <v>1003</v>
      </c>
      <c r="DV292" t="s">
        <v>80</v>
      </c>
      <c r="DW292" t="s">
        <v>80</v>
      </c>
      <c r="DX292">
        <v>1</v>
      </c>
      <c r="DZ292" t="s">
        <v>3</v>
      </c>
      <c r="EA292" t="s">
        <v>3</v>
      </c>
      <c r="EB292" t="s">
        <v>3</v>
      </c>
      <c r="EC292" t="s">
        <v>3</v>
      </c>
      <c r="EE292">
        <v>68514636</v>
      </c>
      <c r="EF292">
        <v>8</v>
      </c>
      <c r="EG292" t="s">
        <v>43</v>
      </c>
      <c r="EH292">
        <v>0</v>
      </c>
      <c r="EI292" t="s">
        <v>3</v>
      </c>
      <c r="EJ292">
        <v>1</v>
      </c>
      <c r="EK292">
        <v>1100</v>
      </c>
      <c r="EL292" t="s">
        <v>44</v>
      </c>
      <c r="EM292" t="s">
        <v>45</v>
      </c>
      <c r="EO292" t="s">
        <v>3</v>
      </c>
      <c r="EQ292">
        <v>0</v>
      </c>
      <c r="ER292">
        <v>52</v>
      </c>
      <c r="ES292">
        <v>52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5</v>
      </c>
      <c r="FC292">
        <v>0</v>
      </c>
      <c r="FD292">
        <v>18</v>
      </c>
      <c r="FF292">
        <v>52</v>
      </c>
      <c r="FQ292">
        <v>0</v>
      </c>
      <c r="FR292">
        <f t="shared" si="210"/>
        <v>0</v>
      </c>
      <c r="FS292">
        <v>0</v>
      </c>
      <c r="FX292">
        <v>0</v>
      </c>
      <c r="FY292">
        <v>0</v>
      </c>
      <c r="GA292" t="s">
        <v>3</v>
      </c>
      <c r="GD292">
        <v>1</v>
      </c>
      <c r="GF292">
        <v>-831886463</v>
      </c>
      <c r="GG292">
        <v>2</v>
      </c>
      <c r="GH292">
        <v>3</v>
      </c>
      <c r="GI292">
        <v>-2</v>
      </c>
      <c r="GJ292">
        <v>0</v>
      </c>
      <c r="GK292">
        <v>0</v>
      </c>
      <c r="GL292">
        <f t="shared" si="211"/>
        <v>0</v>
      </c>
      <c r="GM292">
        <f t="shared" si="212"/>
        <v>728</v>
      </c>
      <c r="GN292">
        <f t="shared" si="213"/>
        <v>728</v>
      </c>
      <c r="GO292">
        <f t="shared" si="214"/>
        <v>0</v>
      </c>
      <c r="GP292">
        <f t="shared" si="215"/>
        <v>0</v>
      </c>
      <c r="GR292">
        <v>1</v>
      </c>
      <c r="GS292">
        <v>1</v>
      </c>
      <c r="GT292">
        <v>0</v>
      </c>
      <c r="GU292" t="s">
        <v>3</v>
      </c>
      <c r="GV292">
        <f t="shared" si="216"/>
        <v>0</v>
      </c>
      <c r="GW292">
        <v>1</v>
      </c>
      <c r="GX292">
        <f t="shared" si="217"/>
        <v>0</v>
      </c>
      <c r="HA292">
        <v>0</v>
      </c>
      <c r="HB292">
        <v>0</v>
      </c>
      <c r="HC292">
        <f t="shared" si="218"/>
        <v>0</v>
      </c>
      <c r="HE292" t="s">
        <v>3</v>
      </c>
      <c r="HF292" t="s">
        <v>3</v>
      </c>
      <c r="HM292" t="s">
        <v>3</v>
      </c>
      <c r="HN292" t="s">
        <v>3</v>
      </c>
      <c r="HO292" t="s">
        <v>3</v>
      </c>
      <c r="HP292" t="s">
        <v>3</v>
      </c>
      <c r="HQ292" t="s">
        <v>3</v>
      </c>
      <c r="IK292">
        <v>0</v>
      </c>
    </row>
    <row r="293" spans="1:245" x14ac:dyDescent="0.2">
      <c r="A293">
        <v>17</v>
      </c>
      <c r="B293">
        <v>1</v>
      </c>
      <c r="E293" t="s">
        <v>381</v>
      </c>
      <c r="F293" t="s">
        <v>3</v>
      </c>
      <c r="G293" t="s">
        <v>228</v>
      </c>
      <c r="H293" t="s">
        <v>80</v>
      </c>
      <c r="I293">
        <v>0</v>
      </c>
      <c r="J293">
        <v>0</v>
      </c>
      <c r="K293">
        <v>0</v>
      </c>
      <c r="O293">
        <f t="shared" si="180"/>
        <v>0</v>
      </c>
      <c r="P293">
        <f t="shared" si="181"/>
        <v>0</v>
      </c>
      <c r="Q293">
        <f t="shared" si="182"/>
        <v>0</v>
      </c>
      <c r="R293">
        <f t="shared" si="183"/>
        <v>0</v>
      </c>
      <c r="S293">
        <f t="shared" si="184"/>
        <v>0</v>
      </c>
      <c r="T293">
        <f t="shared" si="185"/>
        <v>0</v>
      </c>
      <c r="U293">
        <f t="shared" si="186"/>
        <v>0</v>
      </c>
      <c r="V293">
        <f t="shared" si="187"/>
        <v>0</v>
      </c>
      <c r="W293">
        <f t="shared" si="188"/>
        <v>0</v>
      </c>
      <c r="X293">
        <f t="shared" si="189"/>
        <v>0</v>
      </c>
      <c r="Y293">
        <f t="shared" si="190"/>
        <v>0</v>
      </c>
      <c r="AA293">
        <v>78076343</v>
      </c>
      <c r="AB293">
        <f t="shared" si="191"/>
        <v>160</v>
      </c>
      <c r="AC293">
        <f>ROUND((ES293),2)</f>
        <v>160</v>
      </c>
      <c r="AD293">
        <f t="shared" si="192"/>
        <v>0</v>
      </c>
      <c r="AE293">
        <f t="shared" si="193"/>
        <v>0</v>
      </c>
      <c r="AF293">
        <f t="shared" si="194"/>
        <v>0</v>
      </c>
      <c r="AG293">
        <f t="shared" si="195"/>
        <v>0</v>
      </c>
      <c r="AH293">
        <f t="shared" si="196"/>
        <v>0</v>
      </c>
      <c r="AI293">
        <f t="shared" si="197"/>
        <v>0</v>
      </c>
      <c r="AJ293">
        <f t="shared" si="198"/>
        <v>0</v>
      </c>
      <c r="AK293">
        <v>160</v>
      </c>
      <c r="AL293">
        <v>160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1</v>
      </c>
      <c r="AW293">
        <v>1</v>
      </c>
      <c r="AZ293">
        <v>1</v>
      </c>
      <c r="BA293">
        <v>1</v>
      </c>
      <c r="BB293">
        <v>1</v>
      </c>
      <c r="BC293">
        <v>1</v>
      </c>
      <c r="BD293" t="s">
        <v>3</v>
      </c>
      <c r="BE293" t="s">
        <v>3</v>
      </c>
      <c r="BF293" t="s">
        <v>3</v>
      </c>
      <c r="BG293" t="s">
        <v>3</v>
      </c>
      <c r="BH293">
        <v>3</v>
      </c>
      <c r="BI293">
        <v>1</v>
      </c>
      <c r="BJ293" t="s">
        <v>3</v>
      </c>
      <c r="BM293">
        <v>1100</v>
      </c>
      <c r="BN293">
        <v>0</v>
      </c>
      <c r="BO293" t="s">
        <v>3</v>
      </c>
      <c r="BP293">
        <v>0</v>
      </c>
      <c r="BQ293">
        <v>8</v>
      </c>
      <c r="BR293">
        <v>0</v>
      </c>
      <c r="BS293">
        <v>1</v>
      </c>
      <c r="BT293">
        <v>1</v>
      </c>
      <c r="BU293">
        <v>1</v>
      </c>
      <c r="BV293">
        <v>1</v>
      </c>
      <c r="BW293">
        <v>1</v>
      </c>
      <c r="BX293">
        <v>1</v>
      </c>
      <c r="BY293" t="s">
        <v>3</v>
      </c>
      <c r="BZ293">
        <v>0</v>
      </c>
      <c r="CA293">
        <v>0</v>
      </c>
      <c r="CB293" t="s">
        <v>3</v>
      </c>
      <c r="CE293">
        <v>0</v>
      </c>
      <c r="CF293">
        <v>0</v>
      </c>
      <c r="CG293">
        <v>0</v>
      </c>
      <c r="CM293">
        <v>0</v>
      </c>
      <c r="CN293" t="s">
        <v>3</v>
      </c>
      <c r="CO293">
        <v>0</v>
      </c>
      <c r="CP293">
        <f t="shared" si="199"/>
        <v>0</v>
      </c>
      <c r="CQ293">
        <f t="shared" si="200"/>
        <v>160</v>
      </c>
      <c r="CR293">
        <f t="shared" si="201"/>
        <v>0</v>
      </c>
      <c r="CS293">
        <f t="shared" si="202"/>
        <v>0</v>
      </c>
      <c r="CT293">
        <f t="shared" si="203"/>
        <v>0</v>
      </c>
      <c r="CU293">
        <f t="shared" si="204"/>
        <v>0</v>
      </c>
      <c r="CV293">
        <f t="shared" si="205"/>
        <v>0</v>
      </c>
      <c r="CW293">
        <f t="shared" si="206"/>
        <v>0</v>
      </c>
      <c r="CX293">
        <f t="shared" si="207"/>
        <v>0</v>
      </c>
      <c r="CY293">
        <f t="shared" si="208"/>
        <v>0</v>
      </c>
      <c r="CZ293">
        <f t="shared" si="209"/>
        <v>0</v>
      </c>
      <c r="DC293" t="s">
        <v>3</v>
      </c>
      <c r="DD293" t="s">
        <v>3</v>
      </c>
      <c r="DE293" t="s">
        <v>3</v>
      </c>
      <c r="DF293" t="s">
        <v>3</v>
      </c>
      <c r="DG293" t="s">
        <v>3</v>
      </c>
      <c r="DH293" t="s">
        <v>3</v>
      </c>
      <c r="DI293" t="s">
        <v>3</v>
      </c>
      <c r="DJ293" t="s">
        <v>3</v>
      </c>
      <c r="DK293" t="s">
        <v>3</v>
      </c>
      <c r="DL293" t="s">
        <v>3</v>
      </c>
      <c r="DM293" t="s">
        <v>3</v>
      </c>
      <c r="DN293">
        <v>0</v>
      </c>
      <c r="DO293">
        <v>0</v>
      </c>
      <c r="DP293">
        <v>1</v>
      </c>
      <c r="DQ293">
        <v>1</v>
      </c>
      <c r="DU293">
        <v>1003</v>
      </c>
      <c r="DV293" t="s">
        <v>80</v>
      </c>
      <c r="DW293" t="s">
        <v>80</v>
      </c>
      <c r="DX293">
        <v>1</v>
      </c>
      <c r="DZ293" t="s">
        <v>3</v>
      </c>
      <c r="EA293" t="s">
        <v>3</v>
      </c>
      <c r="EB293" t="s">
        <v>3</v>
      </c>
      <c r="EC293" t="s">
        <v>3</v>
      </c>
      <c r="EE293">
        <v>68514636</v>
      </c>
      <c r="EF293">
        <v>8</v>
      </c>
      <c r="EG293" t="s">
        <v>43</v>
      </c>
      <c r="EH293">
        <v>0</v>
      </c>
      <c r="EI293" t="s">
        <v>3</v>
      </c>
      <c r="EJ293">
        <v>1</v>
      </c>
      <c r="EK293">
        <v>1100</v>
      </c>
      <c r="EL293" t="s">
        <v>44</v>
      </c>
      <c r="EM293" t="s">
        <v>45</v>
      </c>
      <c r="EO293" t="s">
        <v>3</v>
      </c>
      <c r="EQ293">
        <v>0</v>
      </c>
      <c r="ER293">
        <v>160</v>
      </c>
      <c r="ES293">
        <v>160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5</v>
      </c>
      <c r="FC293">
        <v>0</v>
      </c>
      <c r="FD293">
        <v>18</v>
      </c>
      <c r="FF293">
        <v>160</v>
      </c>
      <c r="FQ293">
        <v>0</v>
      </c>
      <c r="FR293">
        <f t="shared" si="210"/>
        <v>0</v>
      </c>
      <c r="FS293">
        <v>0</v>
      </c>
      <c r="FX293">
        <v>0</v>
      </c>
      <c r="FY293">
        <v>0</v>
      </c>
      <c r="GA293" t="s">
        <v>3</v>
      </c>
      <c r="GD293">
        <v>1</v>
      </c>
      <c r="GF293">
        <v>2113320044</v>
      </c>
      <c r="GG293">
        <v>2</v>
      </c>
      <c r="GH293">
        <v>3</v>
      </c>
      <c r="GI293">
        <v>-2</v>
      </c>
      <c r="GJ293">
        <v>0</v>
      </c>
      <c r="GK293">
        <v>0</v>
      </c>
      <c r="GL293">
        <f t="shared" si="211"/>
        <v>0</v>
      </c>
      <c r="GM293">
        <f t="shared" si="212"/>
        <v>0</v>
      </c>
      <c r="GN293">
        <f t="shared" si="213"/>
        <v>0</v>
      </c>
      <c r="GO293">
        <f t="shared" si="214"/>
        <v>0</v>
      </c>
      <c r="GP293">
        <f t="shared" si="215"/>
        <v>0</v>
      </c>
      <c r="GR293">
        <v>1</v>
      </c>
      <c r="GS293">
        <v>1</v>
      </c>
      <c r="GT293">
        <v>0</v>
      </c>
      <c r="GU293" t="s">
        <v>3</v>
      </c>
      <c r="GV293">
        <f t="shared" si="216"/>
        <v>0</v>
      </c>
      <c r="GW293">
        <v>1</v>
      </c>
      <c r="GX293">
        <f t="shared" si="217"/>
        <v>0</v>
      </c>
      <c r="HA293">
        <v>0</v>
      </c>
      <c r="HB293">
        <v>0</v>
      </c>
      <c r="HC293">
        <f t="shared" si="218"/>
        <v>0</v>
      </c>
      <c r="HE293" t="s">
        <v>3</v>
      </c>
      <c r="HF293" t="s">
        <v>3</v>
      </c>
      <c r="HM293" t="s">
        <v>3</v>
      </c>
      <c r="HN293" t="s">
        <v>3</v>
      </c>
      <c r="HO293" t="s">
        <v>3</v>
      </c>
      <c r="HP293" t="s">
        <v>3</v>
      </c>
      <c r="HQ293" t="s">
        <v>3</v>
      </c>
      <c r="IK293">
        <v>0</v>
      </c>
    </row>
    <row r="294" spans="1:245" x14ac:dyDescent="0.2">
      <c r="A294">
        <v>17</v>
      </c>
      <c r="B294">
        <v>1</v>
      </c>
      <c r="C294">
        <f>ROW(SmtRes!A273)</f>
        <v>273</v>
      </c>
      <c r="D294">
        <f>ROW(EtalonRes!A276)</f>
        <v>276</v>
      </c>
      <c r="E294" t="s">
        <v>382</v>
      </c>
      <c r="F294" t="s">
        <v>84</v>
      </c>
      <c r="G294" t="s">
        <v>85</v>
      </c>
      <c r="H294" t="s">
        <v>76</v>
      </c>
      <c r="I294">
        <f>ROUND(2/100,9)</f>
        <v>0.02</v>
      </c>
      <c r="J294">
        <v>0</v>
      </c>
      <c r="K294">
        <f>ROUND(2/100,9)</f>
        <v>0.02</v>
      </c>
      <c r="O294">
        <f t="shared" si="180"/>
        <v>112.58</v>
      </c>
      <c r="P294">
        <f t="shared" si="181"/>
        <v>0</v>
      </c>
      <c r="Q294">
        <f t="shared" si="182"/>
        <v>4.5199999999999996</v>
      </c>
      <c r="R294">
        <f t="shared" si="183"/>
        <v>0.09</v>
      </c>
      <c r="S294">
        <f t="shared" si="184"/>
        <v>108.06</v>
      </c>
      <c r="T294">
        <f t="shared" si="185"/>
        <v>0</v>
      </c>
      <c r="U294">
        <f t="shared" si="186"/>
        <v>0.32579999999999998</v>
      </c>
      <c r="V294">
        <f t="shared" si="187"/>
        <v>2.0000000000000001E-4</v>
      </c>
      <c r="W294">
        <f t="shared" si="188"/>
        <v>0</v>
      </c>
      <c r="X294">
        <f t="shared" si="189"/>
        <v>102.74</v>
      </c>
      <c r="Y294">
        <f t="shared" si="190"/>
        <v>70.3</v>
      </c>
      <c r="AA294">
        <v>78076343</v>
      </c>
      <c r="AB294">
        <f t="shared" si="191"/>
        <v>170.98</v>
      </c>
      <c r="AC294">
        <f>ROUND(((ES294*0)),2)</f>
        <v>0</v>
      </c>
      <c r="AD294">
        <f t="shared" si="192"/>
        <v>26.16</v>
      </c>
      <c r="AE294">
        <f t="shared" si="193"/>
        <v>0.12</v>
      </c>
      <c r="AF294">
        <f t="shared" si="194"/>
        <v>144.82</v>
      </c>
      <c r="AG294">
        <f t="shared" si="195"/>
        <v>0</v>
      </c>
      <c r="AH294">
        <f t="shared" si="196"/>
        <v>16.29</v>
      </c>
      <c r="AI294">
        <f t="shared" si="197"/>
        <v>0.01</v>
      </c>
      <c r="AJ294">
        <f t="shared" si="198"/>
        <v>0</v>
      </c>
      <c r="AK294">
        <v>222.31</v>
      </c>
      <c r="AL294">
        <v>51.33</v>
      </c>
      <c r="AM294">
        <v>26.16</v>
      </c>
      <c r="AN294">
        <v>0.12</v>
      </c>
      <c r="AO294">
        <v>144.82</v>
      </c>
      <c r="AP294">
        <v>0</v>
      </c>
      <c r="AQ294">
        <v>16.29</v>
      </c>
      <c r="AR294">
        <v>0.01</v>
      </c>
      <c r="AS294">
        <v>0</v>
      </c>
      <c r="AT294">
        <v>95</v>
      </c>
      <c r="AU294">
        <v>65</v>
      </c>
      <c r="AV294">
        <v>1</v>
      </c>
      <c r="AW294">
        <v>1</v>
      </c>
      <c r="AZ294">
        <v>1</v>
      </c>
      <c r="BA294">
        <v>37.31</v>
      </c>
      <c r="BB294">
        <v>8.64</v>
      </c>
      <c r="BC294">
        <v>7.46</v>
      </c>
      <c r="BD294" t="s">
        <v>3</v>
      </c>
      <c r="BE294" t="s">
        <v>3</v>
      </c>
      <c r="BF294" t="s">
        <v>3</v>
      </c>
      <c r="BG294" t="s">
        <v>3</v>
      </c>
      <c r="BH294">
        <v>0</v>
      </c>
      <c r="BI294">
        <v>2</v>
      </c>
      <c r="BJ294" t="s">
        <v>86</v>
      </c>
      <c r="BM294">
        <v>108001</v>
      </c>
      <c r="BN294">
        <v>0</v>
      </c>
      <c r="BO294" t="s">
        <v>84</v>
      </c>
      <c r="BP294">
        <v>1</v>
      </c>
      <c r="BQ294">
        <v>3</v>
      </c>
      <c r="BR294">
        <v>0</v>
      </c>
      <c r="BS294">
        <v>37.31</v>
      </c>
      <c r="BT294">
        <v>1</v>
      </c>
      <c r="BU294">
        <v>1</v>
      </c>
      <c r="BV294">
        <v>1</v>
      </c>
      <c r="BW294">
        <v>1</v>
      </c>
      <c r="BX294">
        <v>1</v>
      </c>
      <c r="BY294" t="s">
        <v>3</v>
      </c>
      <c r="BZ294">
        <v>95</v>
      </c>
      <c r="CA294">
        <v>65</v>
      </c>
      <c r="CB294" t="s">
        <v>3</v>
      </c>
      <c r="CE294">
        <v>0</v>
      </c>
      <c r="CF294">
        <v>0</v>
      </c>
      <c r="CG294">
        <v>0</v>
      </c>
      <c r="CM294">
        <v>0</v>
      </c>
      <c r="CN294" t="s">
        <v>3</v>
      </c>
      <c r="CO294">
        <v>0</v>
      </c>
      <c r="CP294">
        <f t="shared" si="199"/>
        <v>112.58</v>
      </c>
      <c r="CQ294">
        <f t="shared" si="200"/>
        <v>0</v>
      </c>
      <c r="CR294">
        <f t="shared" si="201"/>
        <v>226.0224</v>
      </c>
      <c r="CS294">
        <f t="shared" si="202"/>
        <v>4.4771999999999998</v>
      </c>
      <c r="CT294">
        <f t="shared" si="203"/>
        <v>5403.2341999999999</v>
      </c>
      <c r="CU294">
        <f t="shared" si="204"/>
        <v>0</v>
      </c>
      <c r="CV294">
        <f t="shared" si="205"/>
        <v>16.29</v>
      </c>
      <c r="CW294">
        <f t="shared" si="206"/>
        <v>0.01</v>
      </c>
      <c r="CX294">
        <f t="shared" si="207"/>
        <v>0</v>
      </c>
      <c r="CY294">
        <f t="shared" si="208"/>
        <v>102.74250000000001</v>
      </c>
      <c r="CZ294">
        <f t="shared" si="209"/>
        <v>70.297499999999999</v>
      </c>
      <c r="DC294" t="s">
        <v>3</v>
      </c>
      <c r="DD294" t="s">
        <v>36</v>
      </c>
      <c r="DE294" t="s">
        <v>3</v>
      </c>
      <c r="DF294" t="s">
        <v>3</v>
      </c>
      <c r="DG294" t="s">
        <v>3</v>
      </c>
      <c r="DH294" t="s">
        <v>3</v>
      </c>
      <c r="DI294" t="s">
        <v>3</v>
      </c>
      <c r="DJ294" t="s">
        <v>3</v>
      </c>
      <c r="DK294" t="s">
        <v>3</v>
      </c>
      <c r="DL294" t="s">
        <v>3</v>
      </c>
      <c r="DM294" t="s">
        <v>3</v>
      </c>
      <c r="DN294">
        <v>0</v>
      </c>
      <c r="DO294">
        <v>0</v>
      </c>
      <c r="DP294">
        <v>1</v>
      </c>
      <c r="DQ294">
        <v>1</v>
      </c>
      <c r="DU294">
        <v>1003</v>
      </c>
      <c r="DV294" t="s">
        <v>76</v>
      </c>
      <c r="DW294" t="s">
        <v>76</v>
      </c>
      <c r="DX294">
        <v>100</v>
      </c>
      <c r="DZ294" t="s">
        <v>3</v>
      </c>
      <c r="EA294" t="s">
        <v>3</v>
      </c>
      <c r="EB294" t="s">
        <v>3</v>
      </c>
      <c r="EC294" t="s">
        <v>3</v>
      </c>
      <c r="EE294">
        <v>68514339</v>
      </c>
      <c r="EF294">
        <v>3</v>
      </c>
      <c r="EG294" t="s">
        <v>37</v>
      </c>
      <c r="EH294">
        <v>0</v>
      </c>
      <c r="EI294" t="s">
        <v>3</v>
      </c>
      <c r="EJ294">
        <v>2</v>
      </c>
      <c r="EK294">
        <v>108001</v>
      </c>
      <c r="EL294" t="s">
        <v>64</v>
      </c>
      <c r="EM294" t="s">
        <v>65</v>
      </c>
      <c r="EO294" t="s">
        <v>3</v>
      </c>
      <c r="EQ294">
        <v>0</v>
      </c>
      <c r="ER294">
        <v>222.31</v>
      </c>
      <c r="ES294">
        <v>51.33</v>
      </c>
      <c r="ET294">
        <v>26.16</v>
      </c>
      <c r="EU294">
        <v>0.12</v>
      </c>
      <c r="EV294">
        <v>144.82</v>
      </c>
      <c r="EW294">
        <v>16.29</v>
      </c>
      <c r="EX294">
        <v>0.01</v>
      </c>
      <c r="EY294">
        <v>0</v>
      </c>
      <c r="FQ294">
        <v>0</v>
      </c>
      <c r="FR294">
        <f t="shared" si="210"/>
        <v>0</v>
      </c>
      <c r="FS294">
        <v>0</v>
      </c>
      <c r="FX294">
        <v>95</v>
      </c>
      <c r="FY294">
        <v>65</v>
      </c>
      <c r="GA294" t="s">
        <v>3</v>
      </c>
      <c r="GD294">
        <v>1</v>
      </c>
      <c r="GF294">
        <v>-79098465</v>
      </c>
      <c r="GG294">
        <v>2</v>
      </c>
      <c r="GH294">
        <v>1</v>
      </c>
      <c r="GI294">
        <v>2</v>
      </c>
      <c r="GJ294">
        <v>0</v>
      </c>
      <c r="GK294">
        <v>0</v>
      </c>
      <c r="GL294">
        <f t="shared" si="211"/>
        <v>0</v>
      </c>
      <c r="GM294">
        <f t="shared" si="212"/>
        <v>285.62</v>
      </c>
      <c r="GN294">
        <f t="shared" si="213"/>
        <v>0</v>
      </c>
      <c r="GO294">
        <f t="shared" si="214"/>
        <v>285.62</v>
      </c>
      <c r="GP294">
        <f t="shared" si="215"/>
        <v>0</v>
      </c>
      <c r="GR294">
        <v>0</v>
      </c>
      <c r="GS294">
        <v>3</v>
      </c>
      <c r="GT294">
        <v>0</v>
      </c>
      <c r="GU294" t="s">
        <v>3</v>
      </c>
      <c r="GV294">
        <f t="shared" si="216"/>
        <v>0</v>
      </c>
      <c r="GW294">
        <v>1</v>
      </c>
      <c r="GX294">
        <f t="shared" si="217"/>
        <v>0</v>
      </c>
      <c r="HA294">
        <v>0</v>
      </c>
      <c r="HB294">
        <v>0</v>
      </c>
      <c r="HC294">
        <f t="shared" si="218"/>
        <v>0</v>
      </c>
      <c r="HE294" t="s">
        <v>3</v>
      </c>
      <c r="HF294" t="s">
        <v>3</v>
      </c>
      <c r="HM294" t="s">
        <v>3</v>
      </c>
      <c r="HN294" t="s">
        <v>3</v>
      </c>
      <c r="HO294" t="s">
        <v>3</v>
      </c>
      <c r="HP294" t="s">
        <v>3</v>
      </c>
      <c r="HQ294" t="s">
        <v>3</v>
      </c>
      <c r="IK294">
        <v>0</v>
      </c>
    </row>
    <row r="295" spans="1:245" x14ac:dyDescent="0.2">
      <c r="A295">
        <v>17</v>
      </c>
      <c r="B295">
        <v>1</v>
      </c>
      <c r="E295" t="s">
        <v>383</v>
      </c>
      <c r="F295" t="s">
        <v>3</v>
      </c>
      <c r="G295" t="s">
        <v>231</v>
      </c>
      <c r="H295" t="s">
        <v>80</v>
      </c>
      <c r="I295">
        <v>2</v>
      </c>
      <c r="J295">
        <v>0</v>
      </c>
      <c r="K295">
        <v>2</v>
      </c>
      <c r="O295">
        <f t="shared" si="180"/>
        <v>720</v>
      </c>
      <c r="P295">
        <f t="shared" si="181"/>
        <v>720</v>
      </c>
      <c r="Q295">
        <f t="shared" si="182"/>
        <v>0</v>
      </c>
      <c r="R295">
        <f t="shared" si="183"/>
        <v>0</v>
      </c>
      <c r="S295">
        <f t="shared" si="184"/>
        <v>0</v>
      </c>
      <c r="T295">
        <f t="shared" si="185"/>
        <v>0</v>
      </c>
      <c r="U295">
        <f t="shared" si="186"/>
        <v>0</v>
      </c>
      <c r="V295">
        <f t="shared" si="187"/>
        <v>0</v>
      </c>
      <c r="W295">
        <f t="shared" si="188"/>
        <v>0</v>
      </c>
      <c r="X295">
        <f t="shared" si="189"/>
        <v>0</v>
      </c>
      <c r="Y295">
        <f t="shared" si="190"/>
        <v>0</v>
      </c>
      <c r="AA295">
        <v>78076343</v>
      </c>
      <c r="AB295">
        <f t="shared" si="191"/>
        <v>360</v>
      </c>
      <c r="AC295">
        <f>ROUND((ES295),2)</f>
        <v>360</v>
      </c>
      <c r="AD295">
        <f t="shared" si="192"/>
        <v>0</v>
      </c>
      <c r="AE295">
        <f t="shared" si="193"/>
        <v>0</v>
      </c>
      <c r="AF295">
        <f t="shared" si="194"/>
        <v>0</v>
      </c>
      <c r="AG295">
        <f t="shared" si="195"/>
        <v>0</v>
      </c>
      <c r="AH295">
        <f t="shared" si="196"/>
        <v>0</v>
      </c>
      <c r="AI295">
        <f t="shared" si="197"/>
        <v>0</v>
      </c>
      <c r="AJ295">
        <f t="shared" si="198"/>
        <v>0</v>
      </c>
      <c r="AK295">
        <v>360</v>
      </c>
      <c r="AL295">
        <v>360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1</v>
      </c>
      <c r="AW295">
        <v>1</v>
      </c>
      <c r="AZ295">
        <v>1</v>
      </c>
      <c r="BA295">
        <v>1</v>
      </c>
      <c r="BB295">
        <v>1</v>
      </c>
      <c r="BC295">
        <v>1</v>
      </c>
      <c r="BD295" t="s">
        <v>3</v>
      </c>
      <c r="BE295" t="s">
        <v>3</v>
      </c>
      <c r="BF295" t="s">
        <v>3</v>
      </c>
      <c r="BG295" t="s">
        <v>3</v>
      </c>
      <c r="BH295">
        <v>3</v>
      </c>
      <c r="BI295">
        <v>1</v>
      </c>
      <c r="BJ295" t="s">
        <v>3</v>
      </c>
      <c r="BM295">
        <v>1100</v>
      </c>
      <c r="BN295">
        <v>0</v>
      </c>
      <c r="BO295" t="s">
        <v>3</v>
      </c>
      <c r="BP295">
        <v>0</v>
      </c>
      <c r="BQ295">
        <v>8</v>
      </c>
      <c r="BR295">
        <v>0</v>
      </c>
      <c r="BS295">
        <v>1</v>
      </c>
      <c r="BT295">
        <v>1</v>
      </c>
      <c r="BU295">
        <v>1</v>
      </c>
      <c r="BV295">
        <v>1</v>
      </c>
      <c r="BW295">
        <v>1</v>
      </c>
      <c r="BX295">
        <v>1</v>
      </c>
      <c r="BY295" t="s">
        <v>3</v>
      </c>
      <c r="BZ295">
        <v>0</v>
      </c>
      <c r="CA295">
        <v>0</v>
      </c>
      <c r="CB295" t="s">
        <v>3</v>
      </c>
      <c r="CE295">
        <v>0</v>
      </c>
      <c r="CF295">
        <v>0</v>
      </c>
      <c r="CG295">
        <v>0</v>
      </c>
      <c r="CM295">
        <v>0</v>
      </c>
      <c r="CN295" t="s">
        <v>3</v>
      </c>
      <c r="CO295">
        <v>0</v>
      </c>
      <c r="CP295">
        <f t="shared" si="199"/>
        <v>720</v>
      </c>
      <c r="CQ295">
        <f t="shared" si="200"/>
        <v>360</v>
      </c>
      <c r="CR295">
        <f t="shared" si="201"/>
        <v>0</v>
      </c>
      <c r="CS295">
        <f t="shared" si="202"/>
        <v>0</v>
      </c>
      <c r="CT295">
        <f t="shared" si="203"/>
        <v>0</v>
      </c>
      <c r="CU295">
        <f t="shared" si="204"/>
        <v>0</v>
      </c>
      <c r="CV295">
        <f t="shared" si="205"/>
        <v>0</v>
      </c>
      <c r="CW295">
        <f t="shared" si="206"/>
        <v>0</v>
      </c>
      <c r="CX295">
        <f t="shared" si="207"/>
        <v>0</v>
      </c>
      <c r="CY295">
        <f t="shared" si="208"/>
        <v>0</v>
      </c>
      <c r="CZ295">
        <f t="shared" si="209"/>
        <v>0</v>
      </c>
      <c r="DC295" t="s">
        <v>3</v>
      </c>
      <c r="DD295" t="s">
        <v>3</v>
      </c>
      <c r="DE295" t="s">
        <v>3</v>
      </c>
      <c r="DF295" t="s">
        <v>3</v>
      </c>
      <c r="DG295" t="s">
        <v>3</v>
      </c>
      <c r="DH295" t="s">
        <v>3</v>
      </c>
      <c r="DI295" t="s">
        <v>3</v>
      </c>
      <c r="DJ295" t="s">
        <v>3</v>
      </c>
      <c r="DK295" t="s">
        <v>3</v>
      </c>
      <c r="DL295" t="s">
        <v>3</v>
      </c>
      <c r="DM295" t="s">
        <v>3</v>
      </c>
      <c r="DN295">
        <v>0</v>
      </c>
      <c r="DO295">
        <v>0</v>
      </c>
      <c r="DP295">
        <v>1</v>
      </c>
      <c r="DQ295">
        <v>1</v>
      </c>
      <c r="DU295">
        <v>1003</v>
      </c>
      <c r="DV295" t="s">
        <v>80</v>
      </c>
      <c r="DW295" t="s">
        <v>80</v>
      </c>
      <c r="DX295">
        <v>1</v>
      </c>
      <c r="DZ295" t="s">
        <v>3</v>
      </c>
      <c r="EA295" t="s">
        <v>3</v>
      </c>
      <c r="EB295" t="s">
        <v>3</v>
      </c>
      <c r="EC295" t="s">
        <v>3</v>
      </c>
      <c r="EE295">
        <v>68514636</v>
      </c>
      <c r="EF295">
        <v>8</v>
      </c>
      <c r="EG295" t="s">
        <v>43</v>
      </c>
      <c r="EH295">
        <v>0</v>
      </c>
      <c r="EI295" t="s">
        <v>3</v>
      </c>
      <c r="EJ295">
        <v>1</v>
      </c>
      <c r="EK295">
        <v>1100</v>
      </c>
      <c r="EL295" t="s">
        <v>44</v>
      </c>
      <c r="EM295" t="s">
        <v>45</v>
      </c>
      <c r="EO295" t="s">
        <v>3</v>
      </c>
      <c r="EQ295">
        <v>0</v>
      </c>
      <c r="ER295">
        <v>360</v>
      </c>
      <c r="ES295">
        <v>360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5</v>
      </c>
      <c r="FC295">
        <v>0</v>
      </c>
      <c r="FD295">
        <v>18</v>
      </c>
      <c r="FF295">
        <v>360</v>
      </c>
      <c r="FQ295">
        <v>0</v>
      </c>
      <c r="FR295">
        <f t="shared" si="210"/>
        <v>0</v>
      </c>
      <c r="FS295">
        <v>0</v>
      </c>
      <c r="FX295">
        <v>0</v>
      </c>
      <c r="FY295">
        <v>0</v>
      </c>
      <c r="GA295" t="s">
        <v>3</v>
      </c>
      <c r="GD295">
        <v>1</v>
      </c>
      <c r="GF295">
        <v>1824547315</v>
      </c>
      <c r="GG295">
        <v>2</v>
      </c>
      <c r="GH295">
        <v>3</v>
      </c>
      <c r="GI295">
        <v>-2</v>
      </c>
      <c r="GJ295">
        <v>0</v>
      </c>
      <c r="GK295">
        <v>0</v>
      </c>
      <c r="GL295">
        <f t="shared" si="211"/>
        <v>0</v>
      </c>
      <c r="GM295">
        <f t="shared" si="212"/>
        <v>720</v>
      </c>
      <c r="GN295">
        <f t="shared" si="213"/>
        <v>720</v>
      </c>
      <c r="GO295">
        <f t="shared" si="214"/>
        <v>0</v>
      </c>
      <c r="GP295">
        <f t="shared" si="215"/>
        <v>0</v>
      </c>
      <c r="GR295">
        <v>1</v>
      </c>
      <c r="GS295">
        <v>1</v>
      </c>
      <c r="GT295">
        <v>0</v>
      </c>
      <c r="GU295" t="s">
        <v>3</v>
      </c>
      <c r="GV295">
        <f t="shared" si="216"/>
        <v>0</v>
      </c>
      <c r="GW295">
        <v>1</v>
      </c>
      <c r="GX295">
        <f t="shared" si="217"/>
        <v>0</v>
      </c>
      <c r="HA295">
        <v>0</v>
      </c>
      <c r="HB295">
        <v>0</v>
      </c>
      <c r="HC295">
        <f t="shared" si="218"/>
        <v>0</v>
      </c>
      <c r="HE295" t="s">
        <v>3</v>
      </c>
      <c r="HF295" t="s">
        <v>3</v>
      </c>
      <c r="HM295" t="s">
        <v>3</v>
      </c>
      <c r="HN295" t="s">
        <v>3</v>
      </c>
      <c r="HO295" t="s">
        <v>3</v>
      </c>
      <c r="HP295" t="s">
        <v>3</v>
      </c>
      <c r="HQ295" t="s">
        <v>3</v>
      </c>
      <c r="IK295">
        <v>0</v>
      </c>
    </row>
    <row r="296" spans="1:245" x14ac:dyDescent="0.2">
      <c r="A296">
        <v>17</v>
      </c>
      <c r="B296">
        <v>1</v>
      </c>
      <c r="E296" t="s">
        <v>384</v>
      </c>
      <c r="F296" t="s">
        <v>3</v>
      </c>
      <c r="G296" t="s">
        <v>107</v>
      </c>
      <c r="H296" t="s">
        <v>42</v>
      </c>
      <c r="I296">
        <v>4</v>
      </c>
      <c r="J296">
        <v>0</v>
      </c>
      <c r="K296">
        <v>4</v>
      </c>
      <c r="O296">
        <f t="shared" si="180"/>
        <v>55.2</v>
      </c>
      <c r="P296">
        <f t="shared" si="181"/>
        <v>55.2</v>
      </c>
      <c r="Q296">
        <f t="shared" si="182"/>
        <v>0</v>
      </c>
      <c r="R296">
        <f t="shared" si="183"/>
        <v>0</v>
      </c>
      <c r="S296">
        <f t="shared" si="184"/>
        <v>0</v>
      </c>
      <c r="T296">
        <f t="shared" si="185"/>
        <v>0</v>
      </c>
      <c r="U296">
        <f t="shared" si="186"/>
        <v>0</v>
      </c>
      <c r="V296">
        <f t="shared" si="187"/>
        <v>0</v>
      </c>
      <c r="W296">
        <f t="shared" si="188"/>
        <v>0</v>
      </c>
      <c r="X296">
        <f t="shared" si="189"/>
        <v>0</v>
      </c>
      <c r="Y296">
        <f t="shared" si="190"/>
        <v>0</v>
      </c>
      <c r="AA296">
        <v>78076343</v>
      </c>
      <c r="AB296">
        <f t="shared" si="191"/>
        <v>13.8</v>
      </c>
      <c r="AC296">
        <f>ROUND((ES296),2)</f>
        <v>13.8</v>
      </c>
      <c r="AD296">
        <f t="shared" si="192"/>
        <v>0</v>
      </c>
      <c r="AE296">
        <f t="shared" si="193"/>
        <v>0</v>
      </c>
      <c r="AF296">
        <f t="shared" si="194"/>
        <v>0</v>
      </c>
      <c r="AG296">
        <f t="shared" si="195"/>
        <v>0</v>
      </c>
      <c r="AH296">
        <f t="shared" si="196"/>
        <v>0</v>
      </c>
      <c r="AI296">
        <f t="shared" si="197"/>
        <v>0</v>
      </c>
      <c r="AJ296">
        <f t="shared" si="198"/>
        <v>0</v>
      </c>
      <c r="AK296">
        <v>13.8</v>
      </c>
      <c r="AL296">
        <v>13.8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1</v>
      </c>
      <c r="AW296">
        <v>1</v>
      </c>
      <c r="AZ296">
        <v>1</v>
      </c>
      <c r="BA296">
        <v>1</v>
      </c>
      <c r="BB296">
        <v>1</v>
      </c>
      <c r="BC296">
        <v>1</v>
      </c>
      <c r="BD296" t="s">
        <v>3</v>
      </c>
      <c r="BE296" t="s">
        <v>3</v>
      </c>
      <c r="BF296" t="s">
        <v>3</v>
      </c>
      <c r="BG296" t="s">
        <v>3</v>
      </c>
      <c r="BH296">
        <v>3</v>
      </c>
      <c r="BI296">
        <v>1</v>
      </c>
      <c r="BJ296" t="s">
        <v>3</v>
      </c>
      <c r="BM296">
        <v>1100</v>
      </c>
      <c r="BN296">
        <v>0</v>
      </c>
      <c r="BO296" t="s">
        <v>3</v>
      </c>
      <c r="BP296">
        <v>0</v>
      </c>
      <c r="BQ296">
        <v>8</v>
      </c>
      <c r="BR296">
        <v>0</v>
      </c>
      <c r="BS296">
        <v>1</v>
      </c>
      <c r="BT296">
        <v>1</v>
      </c>
      <c r="BU296">
        <v>1</v>
      </c>
      <c r="BV296">
        <v>1</v>
      </c>
      <c r="BW296">
        <v>1</v>
      </c>
      <c r="BX296">
        <v>1</v>
      </c>
      <c r="BY296" t="s">
        <v>3</v>
      </c>
      <c r="BZ296">
        <v>0</v>
      </c>
      <c r="CA296">
        <v>0</v>
      </c>
      <c r="CB296" t="s">
        <v>3</v>
      </c>
      <c r="CE296">
        <v>0</v>
      </c>
      <c r="CF296">
        <v>0</v>
      </c>
      <c r="CG296">
        <v>0</v>
      </c>
      <c r="CM296">
        <v>0</v>
      </c>
      <c r="CN296" t="s">
        <v>3</v>
      </c>
      <c r="CO296">
        <v>0</v>
      </c>
      <c r="CP296">
        <f t="shared" si="199"/>
        <v>55.2</v>
      </c>
      <c r="CQ296">
        <f t="shared" si="200"/>
        <v>13.8</v>
      </c>
      <c r="CR296">
        <f t="shared" si="201"/>
        <v>0</v>
      </c>
      <c r="CS296">
        <f t="shared" si="202"/>
        <v>0</v>
      </c>
      <c r="CT296">
        <f t="shared" si="203"/>
        <v>0</v>
      </c>
      <c r="CU296">
        <f t="shared" si="204"/>
        <v>0</v>
      </c>
      <c r="CV296">
        <f t="shared" si="205"/>
        <v>0</v>
      </c>
      <c r="CW296">
        <f t="shared" si="206"/>
        <v>0</v>
      </c>
      <c r="CX296">
        <f t="shared" si="207"/>
        <v>0</v>
      </c>
      <c r="CY296">
        <f t="shared" si="208"/>
        <v>0</v>
      </c>
      <c r="CZ296">
        <f t="shared" si="209"/>
        <v>0</v>
      </c>
      <c r="DC296" t="s">
        <v>3</v>
      </c>
      <c r="DD296" t="s">
        <v>3</v>
      </c>
      <c r="DE296" t="s">
        <v>3</v>
      </c>
      <c r="DF296" t="s">
        <v>3</v>
      </c>
      <c r="DG296" t="s">
        <v>3</v>
      </c>
      <c r="DH296" t="s">
        <v>3</v>
      </c>
      <c r="DI296" t="s">
        <v>3</v>
      </c>
      <c r="DJ296" t="s">
        <v>3</v>
      </c>
      <c r="DK296" t="s">
        <v>3</v>
      </c>
      <c r="DL296" t="s">
        <v>3</v>
      </c>
      <c r="DM296" t="s">
        <v>3</v>
      </c>
      <c r="DN296">
        <v>0</v>
      </c>
      <c r="DO296">
        <v>0</v>
      </c>
      <c r="DP296">
        <v>1</v>
      </c>
      <c r="DQ296">
        <v>1</v>
      </c>
      <c r="DU296">
        <v>1013</v>
      </c>
      <c r="DV296" t="s">
        <v>42</v>
      </c>
      <c r="DW296" t="s">
        <v>42</v>
      </c>
      <c r="DX296">
        <v>1</v>
      </c>
      <c r="DZ296" t="s">
        <v>3</v>
      </c>
      <c r="EA296" t="s">
        <v>3</v>
      </c>
      <c r="EB296" t="s">
        <v>3</v>
      </c>
      <c r="EC296" t="s">
        <v>3</v>
      </c>
      <c r="EE296">
        <v>68514636</v>
      </c>
      <c r="EF296">
        <v>8</v>
      </c>
      <c r="EG296" t="s">
        <v>43</v>
      </c>
      <c r="EH296">
        <v>0</v>
      </c>
      <c r="EI296" t="s">
        <v>3</v>
      </c>
      <c r="EJ296">
        <v>1</v>
      </c>
      <c r="EK296">
        <v>1100</v>
      </c>
      <c r="EL296" t="s">
        <v>44</v>
      </c>
      <c r="EM296" t="s">
        <v>45</v>
      </c>
      <c r="EO296" t="s">
        <v>3</v>
      </c>
      <c r="EQ296">
        <v>0</v>
      </c>
      <c r="ER296">
        <v>13.8</v>
      </c>
      <c r="ES296">
        <v>13.8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5</v>
      </c>
      <c r="FC296">
        <v>0</v>
      </c>
      <c r="FD296">
        <v>18</v>
      </c>
      <c r="FF296">
        <v>13.8</v>
      </c>
      <c r="FQ296">
        <v>0</v>
      </c>
      <c r="FR296">
        <f t="shared" si="210"/>
        <v>0</v>
      </c>
      <c r="FS296">
        <v>0</v>
      </c>
      <c r="FX296">
        <v>0</v>
      </c>
      <c r="FY296">
        <v>0</v>
      </c>
      <c r="GA296" t="s">
        <v>3</v>
      </c>
      <c r="GD296">
        <v>1</v>
      </c>
      <c r="GF296">
        <v>-1606691450</v>
      </c>
      <c r="GG296">
        <v>2</v>
      </c>
      <c r="GH296">
        <v>3</v>
      </c>
      <c r="GI296">
        <v>-2</v>
      </c>
      <c r="GJ296">
        <v>0</v>
      </c>
      <c r="GK296">
        <v>0</v>
      </c>
      <c r="GL296">
        <f t="shared" si="211"/>
        <v>0</v>
      </c>
      <c r="GM296">
        <f t="shared" si="212"/>
        <v>55.2</v>
      </c>
      <c r="GN296">
        <f t="shared" si="213"/>
        <v>55.2</v>
      </c>
      <c r="GO296">
        <f t="shared" si="214"/>
        <v>0</v>
      </c>
      <c r="GP296">
        <f t="shared" si="215"/>
        <v>0</v>
      </c>
      <c r="GR296">
        <v>1</v>
      </c>
      <c r="GS296">
        <v>1</v>
      </c>
      <c r="GT296">
        <v>0</v>
      </c>
      <c r="GU296" t="s">
        <v>3</v>
      </c>
      <c r="GV296">
        <f t="shared" si="216"/>
        <v>0</v>
      </c>
      <c r="GW296">
        <v>1</v>
      </c>
      <c r="GX296">
        <f t="shared" si="217"/>
        <v>0</v>
      </c>
      <c r="HA296">
        <v>0</v>
      </c>
      <c r="HB296">
        <v>0</v>
      </c>
      <c r="HC296">
        <f t="shared" si="218"/>
        <v>0</v>
      </c>
      <c r="HE296" t="s">
        <v>3</v>
      </c>
      <c r="HF296" t="s">
        <v>3</v>
      </c>
      <c r="HM296" t="s">
        <v>3</v>
      </c>
      <c r="HN296" t="s">
        <v>3</v>
      </c>
      <c r="HO296" t="s">
        <v>3</v>
      </c>
      <c r="HP296" t="s">
        <v>3</v>
      </c>
      <c r="HQ296" t="s">
        <v>3</v>
      </c>
      <c r="IK296">
        <v>0</v>
      </c>
    </row>
    <row r="297" spans="1:245" x14ac:dyDescent="0.2">
      <c r="A297">
        <v>17</v>
      </c>
      <c r="B297">
        <v>1</v>
      </c>
      <c r="C297">
        <f>ROW(SmtRes!A282)</f>
        <v>282</v>
      </c>
      <c r="D297">
        <f>ROW(EtalonRes!A285)</f>
        <v>285</v>
      </c>
      <c r="E297" t="s">
        <v>385</v>
      </c>
      <c r="F297" t="s">
        <v>90</v>
      </c>
      <c r="G297" t="s">
        <v>91</v>
      </c>
      <c r="H297" t="s">
        <v>76</v>
      </c>
      <c r="I297">
        <f>ROUND(784/100,9)</f>
        <v>7.84</v>
      </c>
      <c r="J297">
        <v>0</v>
      </c>
      <c r="K297">
        <f>ROUND(784/100,9)</f>
        <v>7.84</v>
      </c>
      <c r="O297">
        <f t="shared" si="180"/>
        <v>52388.77</v>
      </c>
      <c r="P297">
        <f t="shared" si="181"/>
        <v>0</v>
      </c>
      <c r="Q297">
        <f t="shared" si="182"/>
        <v>3434.23</v>
      </c>
      <c r="R297">
        <f t="shared" si="183"/>
        <v>318.83999999999997</v>
      </c>
      <c r="S297">
        <f t="shared" si="184"/>
        <v>48954.54</v>
      </c>
      <c r="T297">
        <f t="shared" si="185"/>
        <v>0</v>
      </c>
      <c r="U297">
        <f t="shared" si="186"/>
        <v>149.27359999999999</v>
      </c>
      <c r="V297">
        <f t="shared" si="187"/>
        <v>0.7056</v>
      </c>
      <c r="W297">
        <f t="shared" si="188"/>
        <v>0</v>
      </c>
      <c r="X297">
        <f t="shared" si="189"/>
        <v>46809.71</v>
      </c>
      <c r="Y297">
        <f t="shared" si="190"/>
        <v>32027.7</v>
      </c>
      <c r="AA297">
        <v>78076343</v>
      </c>
      <c r="AB297">
        <f t="shared" si="191"/>
        <v>213.18</v>
      </c>
      <c r="AC297">
        <f>ROUND(((ES297*0)),2)</f>
        <v>0</v>
      </c>
      <c r="AD297">
        <f t="shared" si="192"/>
        <v>45.82</v>
      </c>
      <c r="AE297">
        <f t="shared" si="193"/>
        <v>1.0900000000000001</v>
      </c>
      <c r="AF297">
        <f t="shared" si="194"/>
        <v>167.36</v>
      </c>
      <c r="AG297">
        <f t="shared" si="195"/>
        <v>0</v>
      </c>
      <c r="AH297">
        <f t="shared" si="196"/>
        <v>19.04</v>
      </c>
      <c r="AI297">
        <f t="shared" si="197"/>
        <v>0.09</v>
      </c>
      <c r="AJ297">
        <f t="shared" si="198"/>
        <v>0</v>
      </c>
      <c r="AK297">
        <v>233.91</v>
      </c>
      <c r="AL297">
        <v>20.73</v>
      </c>
      <c r="AM297">
        <v>45.82</v>
      </c>
      <c r="AN297">
        <v>1.0900000000000001</v>
      </c>
      <c r="AO297">
        <v>167.36</v>
      </c>
      <c r="AP297">
        <v>0</v>
      </c>
      <c r="AQ297">
        <v>19.04</v>
      </c>
      <c r="AR297">
        <v>0.09</v>
      </c>
      <c r="AS297">
        <v>0</v>
      </c>
      <c r="AT297">
        <v>95</v>
      </c>
      <c r="AU297">
        <v>65</v>
      </c>
      <c r="AV297">
        <v>1</v>
      </c>
      <c r="AW297">
        <v>1</v>
      </c>
      <c r="AZ297">
        <v>1</v>
      </c>
      <c r="BA297">
        <v>37.31</v>
      </c>
      <c r="BB297">
        <v>9.56</v>
      </c>
      <c r="BC297">
        <v>13.82</v>
      </c>
      <c r="BD297" t="s">
        <v>3</v>
      </c>
      <c r="BE297" t="s">
        <v>3</v>
      </c>
      <c r="BF297" t="s">
        <v>3</v>
      </c>
      <c r="BG297" t="s">
        <v>3</v>
      </c>
      <c r="BH297">
        <v>0</v>
      </c>
      <c r="BI297">
        <v>2</v>
      </c>
      <c r="BJ297" t="s">
        <v>92</v>
      </c>
      <c r="BM297">
        <v>108001</v>
      </c>
      <c r="BN297">
        <v>0</v>
      </c>
      <c r="BO297" t="s">
        <v>90</v>
      </c>
      <c r="BP297">
        <v>1</v>
      </c>
      <c r="BQ297">
        <v>3</v>
      </c>
      <c r="BR297">
        <v>0</v>
      </c>
      <c r="BS297">
        <v>37.31</v>
      </c>
      <c r="BT297">
        <v>1</v>
      </c>
      <c r="BU297">
        <v>1</v>
      </c>
      <c r="BV297">
        <v>1</v>
      </c>
      <c r="BW297">
        <v>1</v>
      </c>
      <c r="BX297">
        <v>1</v>
      </c>
      <c r="BY297" t="s">
        <v>3</v>
      </c>
      <c r="BZ297">
        <v>95</v>
      </c>
      <c r="CA297">
        <v>65</v>
      </c>
      <c r="CB297" t="s">
        <v>3</v>
      </c>
      <c r="CE297">
        <v>0</v>
      </c>
      <c r="CF297">
        <v>0</v>
      </c>
      <c r="CG297">
        <v>0</v>
      </c>
      <c r="CM297">
        <v>0</v>
      </c>
      <c r="CN297" t="s">
        <v>3</v>
      </c>
      <c r="CO297">
        <v>0</v>
      </c>
      <c r="CP297">
        <f t="shared" si="199"/>
        <v>52388.770000000004</v>
      </c>
      <c r="CQ297">
        <f t="shared" si="200"/>
        <v>0</v>
      </c>
      <c r="CR297">
        <f t="shared" si="201"/>
        <v>438.03920000000005</v>
      </c>
      <c r="CS297">
        <f t="shared" si="202"/>
        <v>40.667900000000003</v>
      </c>
      <c r="CT297">
        <f t="shared" si="203"/>
        <v>6244.2016000000012</v>
      </c>
      <c r="CU297">
        <f t="shared" si="204"/>
        <v>0</v>
      </c>
      <c r="CV297">
        <f t="shared" si="205"/>
        <v>19.04</v>
      </c>
      <c r="CW297">
        <f t="shared" si="206"/>
        <v>0.09</v>
      </c>
      <c r="CX297">
        <f t="shared" si="207"/>
        <v>0</v>
      </c>
      <c r="CY297">
        <f t="shared" si="208"/>
        <v>46809.710999999996</v>
      </c>
      <c r="CZ297">
        <f t="shared" si="209"/>
        <v>32027.696999999996</v>
      </c>
      <c r="DC297" t="s">
        <v>3</v>
      </c>
      <c r="DD297" t="s">
        <v>36</v>
      </c>
      <c r="DE297" t="s">
        <v>3</v>
      </c>
      <c r="DF297" t="s">
        <v>3</v>
      </c>
      <c r="DG297" t="s">
        <v>3</v>
      </c>
      <c r="DH297" t="s">
        <v>3</v>
      </c>
      <c r="DI297" t="s">
        <v>3</v>
      </c>
      <c r="DJ297" t="s">
        <v>3</v>
      </c>
      <c r="DK297" t="s">
        <v>3</v>
      </c>
      <c r="DL297" t="s">
        <v>3</v>
      </c>
      <c r="DM297" t="s">
        <v>3</v>
      </c>
      <c r="DN297">
        <v>0</v>
      </c>
      <c r="DO297">
        <v>0</v>
      </c>
      <c r="DP297">
        <v>1</v>
      </c>
      <c r="DQ297">
        <v>1</v>
      </c>
      <c r="DU297">
        <v>1003</v>
      </c>
      <c r="DV297" t="s">
        <v>76</v>
      </c>
      <c r="DW297" t="s">
        <v>76</v>
      </c>
      <c r="DX297">
        <v>100</v>
      </c>
      <c r="DZ297" t="s">
        <v>3</v>
      </c>
      <c r="EA297" t="s">
        <v>3</v>
      </c>
      <c r="EB297" t="s">
        <v>3</v>
      </c>
      <c r="EC297" t="s">
        <v>3</v>
      </c>
      <c r="EE297">
        <v>68514339</v>
      </c>
      <c r="EF297">
        <v>3</v>
      </c>
      <c r="EG297" t="s">
        <v>37</v>
      </c>
      <c r="EH297">
        <v>0</v>
      </c>
      <c r="EI297" t="s">
        <v>3</v>
      </c>
      <c r="EJ297">
        <v>2</v>
      </c>
      <c r="EK297">
        <v>108001</v>
      </c>
      <c r="EL297" t="s">
        <v>64</v>
      </c>
      <c r="EM297" t="s">
        <v>65</v>
      </c>
      <c r="EO297" t="s">
        <v>3</v>
      </c>
      <c r="EQ297">
        <v>0</v>
      </c>
      <c r="ER297">
        <v>233.91</v>
      </c>
      <c r="ES297">
        <v>20.73</v>
      </c>
      <c r="ET297">
        <v>45.82</v>
      </c>
      <c r="EU297">
        <v>1.0900000000000001</v>
      </c>
      <c r="EV297">
        <v>167.36</v>
      </c>
      <c r="EW297">
        <v>19.04</v>
      </c>
      <c r="EX297">
        <v>0.09</v>
      </c>
      <c r="EY297">
        <v>0</v>
      </c>
      <c r="FQ297">
        <v>0</v>
      </c>
      <c r="FR297">
        <f t="shared" si="210"/>
        <v>0</v>
      </c>
      <c r="FS297">
        <v>0</v>
      </c>
      <c r="FX297">
        <v>95</v>
      </c>
      <c r="FY297">
        <v>65</v>
      </c>
      <c r="GA297" t="s">
        <v>3</v>
      </c>
      <c r="GD297">
        <v>1</v>
      </c>
      <c r="GF297">
        <v>1444856740</v>
      </c>
      <c r="GG297">
        <v>2</v>
      </c>
      <c r="GH297">
        <v>1</v>
      </c>
      <c r="GI297">
        <v>2</v>
      </c>
      <c r="GJ297">
        <v>0</v>
      </c>
      <c r="GK297">
        <v>0</v>
      </c>
      <c r="GL297">
        <f t="shared" si="211"/>
        <v>0</v>
      </c>
      <c r="GM297">
        <f t="shared" si="212"/>
        <v>131226.18</v>
      </c>
      <c r="GN297">
        <f t="shared" si="213"/>
        <v>0</v>
      </c>
      <c r="GO297">
        <f t="shared" si="214"/>
        <v>131226.18</v>
      </c>
      <c r="GP297">
        <f t="shared" si="215"/>
        <v>0</v>
      </c>
      <c r="GR297">
        <v>0</v>
      </c>
      <c r="GS297">
        <v>3</v>
      </c>
      <c r="GT297">
        <v>0</v>
      </c>
      <c r="GU297" t="s">
        <v>3</v>
      </c>
      <c r="GV297">
        <f t="shared" si="216"/>
        <v>0</v>
      </c>
      <c r="GW297">
        <v>1</v>
      </c>
      <c r="GX297">
        <f t="shared" si="217"/>
        <v>0</v>
      </c>
      <c r="HA297">
        <v>0</v>
      </c>
      <c r="HB297">
        <v>0</v>
      </c>
      <c r="HC297">
        <f t="shared" si="218"/>
        <v>0</v>
      </c>
      <c r="HE297" t="s">
        <v>3</v>
      </c>
      <c r="HF297" t="s">
        <v>3</v>
      </c>
      <c r="HM297" t="s">
        <v>3</v>
      </c>
      <c r="HN297" t="s">
        <v>3</v>
      </c>
      <c r="HO297" t="s">
        <v>3</v>
      </c>
      <c r="HP297" t="s">
        <v>3</v>
      </c>
      <c r="HQ297" t="s">
        <v>3</v>
      </c>
      <c r="IK297">
        <v>0</v>
      </c>
    </row>
    <row r="298" spans="1:245" x14ac:dyDescent="0.2">
      <c r="A298">
        <v>17</v>
      </c>
      <c r="B298">
        <v>1</v>
      </c>
      <c r="E298" t="s">
        <v>386</v>
      </c>
      <c r="F298" t="s">
        <v>3</v>
      </c>
      <c r="G298" t="s">
        <v>235</v>
      </c>
      <c r="H298" t="s">
        <v>80</v>
      </c>
      <c r="I298">
        <v>784</v>
      </c>
      <c r="J298">
        <v>0</v>
      </c>
      <c r="K298">
        <v>784</v>
      </c>
      <c r="O298">
        <f t="shared" si="180"/>
        <v>17248</v>
      </c>
      <c r="P298">
        <f t="shared" si="181"/>
        <v>17248</v>
      </c>
      <c r="Q298">
        <f t="shared" si="182"/>
        <v>0</v>
      </c>
      <c r="R298">
        <f t="shared" si="183"/>
        <v>0</v>
      </c>
      <c r="S298">
        <f t="shared" si="184"/>
        <v>0</v>
      </c>
      <c r="T298">
        <f t="shared" si="185"/>
        <v>0</v>
      </c>
      <c r="U298">
        <f t="shared" si="186"/>
        <v>0</v>
      </c>
      <c r="V298">
        <f t="shared" si="187"/>
        <v>0</v>
      </c>
      <c r="W298">
        <f t="shared" si="188"/>
        <v>0</v>
      </c>
      <c r="X298">
        <f t="shared" si="189"/>
        <v>0</v>
      </c>
      <c r="Y298">
        <f t="shared" si="190"/>
        <v>0</v>
      </c>
      <c r="AA298">
        <v>78076343</v>
      </c>
      <c r="AB298">
        <f t="shared" si="191"/>
        <v>22</v>
      </c>
      <c r="AC298">
        <f t="shared" ref="AC298:AC305" si="220">ROUND((ES298),2)</f>
        <v>22</v>
      </c>
      <c r="AD298">
        <f t="shared" si="192"/>
        <v>0</v>
      </c>
      <c r="AE298">
        <f t="shared" si="193"/>
        <v>0</v>
      </c>
      <c r="AF298">
        <f t="shared" si="194"/>
        <v>0</v>
      </c>
      <c r="AG298">
        <f t="shared" si="195"/>
        <v>0</v>
      </c>
      <c r="AH298">
        <f t="shared" si="196"/>
        <v>0</v>
      </c>
      <c r="AI298">
        <f t="shared" si="197"/>
        <v>0</v>
      </c>
      <c r="AJ298">
        <f t="shared" si="198"/>
        <v>0</v>
      </c>
      <c r="AK298">
        <v>22</v>
      </c>
      <c r="AL298">
        <v>22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1</v>
      </c>
      <c r="AW298">
        <v>1</v>
      </c>
      <c r="AZ298">
        <v>1</v>
      </c>
      <c r="BA298">
        <v>1</v>
      </c>
      <c r="BB298">
        <v>1</v>
      </c>
      <c r="BC298">
        <v>1</v>
      </c>
      <c r="BD298" t="s">
        <v>3</v>
      </c>
      <c r="BE298" t="s">
        <v>3</v>
      </c>
      <c r="BF298" t="s">
        <v>3</v>
      </c>
      <c r="BG298" t="s">
        <v>3</v>
      </c>
      <c r="BH298">
        <v>3</v>
      </c>
      <c r="BI298">
        <v>1</v>
      </c>
      <c r="BJ298" t="s">
        <v>3</v>
      </c>
      <c r="BM298">
        <v>1100</v>
      </c>
      <c r="BN298">
        <v>0</v>
      </c>
      <c r="BO298" t="s">
        <v>3</v>
      </c>
      <c r="BP298">
        <v>0</v>
      </c>
      <c r="BQ298">
        <v>8</v>
      </c>
      <c r="BR298">
        <v>0</v>
      </c>
      <c r="BS298">
        <v>1</v>
      </c>
      <c r="BT298">
        <v>1</v>
      </c>
      <c r="BU298">
        <v>1</v>
      </c>
      <c r="BV298">
        <v>1</v>
      </c>
      <c r="BW298">
        <v>1</v>
      </c>
      <c r="BX298">
        <v>1</v>
      </c>
      <c r="BY298" t="s">
        <v>3</v>
      </c>
      <c r="BZ298">
        <v>0</v>
      </c>
      <c r="CA298">
        <v>0</v>
      </c>
      <c r="CB298" t="s">
        <v>3</v>
      </c>
      <c r="CE298">
        <v>0</v>
      </c>
      <c r="CF298">
        <v>0</v>
      </c>
      <c r="CG298">
        <v>0</v>
      </c>
      <c r="CM298">
        <v>0</v>
      </c>
      <c r="CN298" t="s">
        <v>3</v>
      </c>
      <c r="CO298">
        <v>0</v>
      </c>
      <c r="CP298">
        <f t="shared" si="199"/>
        <v>17248</v>
      </c>
      <c r="CQ298">
        <f t="shared" si="200"/>
        <v>22</v>
      </c>
      <c r="CR298">
        <f t="shared" si="201"/>
        <v>0</v>
      </c>
      <c r="CS298">
        <f t="shared" si="202"/>
        <v>0</v>
      </c>
      <c r="CT298">
        <f t="shared" si="203"/>
        <v>0</v>
      </c>
      <c r="CU298">
        <f t="shared" si="204"/>
        <v>0</v>
      </c>
      <c r="CV298">
        <f t="shared" si="205"/>
        <v>0</v>
      </c>
      <c r="CW298">
        <f t="shared" si="206"/>
        <v>0</v>
      </c>
      <c r="CX298">
        <f t="shared" si="207"/>
        <v>0</v>
      </c>
      <c r="CY298">
        <f t="shared" si="208"/>
        <v>0</v>
      </c>
      <c r="CZ298">
        <f t="shared" si="209"/>
        <v>0</v>
      </c>
      <c r="DC298" t="s">
        <v>3</v>
      </c>
      <c r="DD298" t="s">
        <v>3</v>
      </c>
      <c r="DE298" t="s">
        <v>3</v>
      </c>
      <c r="DF298" t="s">
        <v>3</v>
      </c>
      <c r="DG298" t="s">
        <v>3</v>
      </c>
      <c r="DH298" t="s">
        <v>3</v>
      </c>
      <c r="DI298" t="s">
        <v>3</v>
      </c>
      <c r="DJ298" t="s">
        <v>3</v>
      </c>
      <c r="DK298" t="s">
        <v>3</v>
      </c>
      <c r="DL298" t="s">
        <v>3</v>
      </c>
      <c r="DM298" t="s">
        <v>3</v>
      </c>
      <c r="DN298">
        <v>0</v>
      </c>
      <c r="DO298">
        <v>0</v>
      </c>
      <c r="DP298">
        <v>1</v>
      </c>
      <c r="DQ298">
        <v>1</v>
      </c>
      <c r="DU298">
        <v>1003</v>
      </c>
      <c r="DV298" t="s">
        <v>80</v>
      </c>
      <c r="DW298" t="s">
        <v>80</v>
      </c>
      <c r="DX298">
        <v>1</v>
      </c>
      <c r="DZ298" t="s">
        <v>3</v>
      </c>
      <c r="EA298" t="s">
        <v>3</v>
      </c>
      <c r="EB298" t="s">
        <v>3</v>
      </c>
      <c r="EC298" t="s">
        <v>3</v>
      </c>
      <c r="EE298">
        <v>68514636</v>
      </c>
      <c r="EF298">
        <v>8</v>
      </c>
      <c r="EG298" t="s">
        <v>43</v>
      </c>
      <c r="EH298">
        <v>0</v>
      </c>
      <c r="EI298" t="s">
        <v>3</v>
      </c>
      <c r="EJ298">
        <v>1</v>
      </c>
      <c r="EK298">
        <v>1100</v>
      </c>
      <c r="EL298" t="s">
        <v>44</v>
      </c>
      <c r="EM298" t="s">
        <v>45</v>
      </c>
      <c r="EO298" t="s">
        <v>3</v>
      </c>
      <c r="EQ298">
        <v>0</v>
      </c>
      <c r="ER298">
        <v>22</v>
      </c>
      <c r="ES298">
        <v>22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5</v>
      </c>
      <c r="FC298">
        <v>0</v>
      </c>
      <c r="FD298">
        <v>18</v>
      </c>
      <c r="FF298">
        <v>22</v>
      </c>
      <c r="FQ298">
        <v>0</v>
      </c>
      <c r="FR298">
        <f t="shared" si="210"/>
        <v>0</v>
      </c>
      <c r="FS298">
        <v>0</v>
      </c>
      <c r="FX298">
        <v>0</v>
      </c>
      <c r="FY298">
        <v>0</v>
      </c>
      <c r="GA298" t="s">
        <v>3</v>
      </c>
      <c r="GD298">
        <v>1</v>
      </c>
      <c r="GF298">
        <v>578461387</v>
      </c>
      <c r="GG298">
        <v>2</v>
      </c>
      <c r="GH298">
        <v>3</v>
      </c>
      <c r="GI298">
        <v>-2</v>
      </c>
      <c r="GJ298">
        <v>0</v>
      </c>
      <c r="GK298">
        <v>0</v>
      </c>
      <c r="GL298">
        <f t="shared" si="211"/>
        <v>0</v>
      </c>
      <c r="GM298">
        <f t="shared" si="212"/>
        <v>17248</v>
      </c>
      <c r="GN298">
        <f t="shared" si="213"/>
        <v>17248</v>
      </c>
      <c r="GO298">
        <f t="shared" si="214"/>
        <v>0</v>
      </c>
      <c r="GP298">
        <f t="shared" si="215"/>
        <v>0</v>
      </c>
      <c r="GR298">
        <v>1</v>
      </c>
      <c r="GS298">
        <v>1</v>
      </c>
      <c r="GT298">
        <v>0</v>
      </c>
      <c r="GU298" t="s">
        <v>3</v>
      </c>
      <c r="GV298">
        <f t="shared" si="216"/>
        <v>0</v>
      </c>
      <c r="GW298">
        <v>1</v>
      </c>
      <c r="GX298">
        <f t="shared" si="217"/>
        <v>0</v>
      </c>
      <c r="HA298">
        <v>0</v>
      </c>
      <c r="HB298">
        <v>0</v>
      </c>
      <c r="HC298">
        <f t="shared" si="218"/>
        <v>0</v>
      </c>
      <c r="HE298" t="s">
        <v>3</v>
      </c>
      <c r="HF298" t="s">
        <v>3</v>
      </c>
      <c r="HM298" t="s">
        <v>3</v>
      </c>
      <c r="HN298" t="s">
        <v>3</v>
      </c>
      <c r="HO298" t="s">
        <v>3</v>
      </c>
      <c r="HP298" t="s">
        <v>3</v>
      </c>
      <c r="HQ298" t="s">
        <v>3</v>
      </c>
      <c r="IK298">
        <v>0</v>
      </c>
    </row>
    <row r="299" spans="1:245" x14ac:dyDescent="0.2">
      <c r="A299">
        <v>17</v>
      </c>
      <c r="B299">
        <v>1</v>
      </c>
      <c r="E299" t="s">
        <v>387</v>
      </c>
      <c r="F299" t="s">
        <v>3</v>
      </c>
      <c r="G299" t="s">
        <v>237</v>
      </c>
      <c r="H299" t="s">
        <v>80</v>
      </c>
      <c r="I299">
        <v>0</v>
      </c>
      <c r="J299">
        <v>0</v>
      </c>
      <c r="K299">
        <v>0</v>
      </c>
      <c r="O299">
        <f t="shared" si="180"/>
        <v>0</v>
      </c>
      <c r="P299">
        <f t="shared" si="181"/>
        <v>0</v>
      </c>
      <c r="Q299">
        <f t="shared" si="182"/>
        <v>0</v>
      </c>
      <c r="R299">
        <f t="shared" si="183"/>
        <v>0</v>
      </c>
      <c r="S299">
        <f t="shared" si="184"/>
        <v>0</v>
      </c>
      <c r="T299">
        <f t="shared" si="185"/>
        <v>0</v>
      </c>
      <c r="U299">
        <f t="shared" si="186"/>
        <v>0</v>
      </c>
      <c r="V299">
        <f t="shared" si="187"/>
        <v>0</v>
      </c>
      <c r="W299">
        <f t="shared" si="188"/>
        <v>0</v>
      </c>
      <c r="X299">
        <f t="shared" si="189"/>
        <v>0</v>
      </c>
      <c r="Y299">
        <f t="shared" si="190"/>
        <v>0</v>
      </c>
      <c r="AA299">
        <v>78076343</v>
      </c>
      <c r="AB299">
        <f t="shared" si="191"/>
        <v>24</v>
      </c>
      <c r="AC299">
        <f t="shared" si="220"/>
        <v>24</v>
      </c>
      <c r="AD299">
        <f t="shared" si="192"/>
        <v>0</v>
      </c>
      <c r="AE299">
        <f t="shared" si="193"/>
        <v>0</v>
      </c>
      <c r="AF299">
        <f t="shared" si="194"/>
        <v>0</v>
      </c>
      <c r="AG299">
        <f t="shared" si="195"/>
        <v>0</v>
      </c>
      <c r="AH299">
        <f t="shared" si="196"/>
        <v>0</v>
      </c>
      <c r="AI299">
        <f t="shared" si="197"/>
        <v>0</v>
      </c>
      <c r="AJ299">
        <f t="shared" si="198"/>
        <v>0</v>
      </c>
      <c r="AK299">
        <v>24</v>
      </c>
      <c r="AL299">
        <v>24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1</v>
      </c>
      <c r="AW299">
        <v>1</v>
      </c>
      <c r="AZ299">
        <v>1</v>
      </c>
      <c r="BA299">
        <v>1</v>
      </c>
      <c r="BB299">
        <v>1</v>
      </c>
      <c r="BC299">
        <v>1</v>
      </c>
      <c r="BD299" t="s">
        <v>3</v>
      </c>
      <c r="BE299" t="s">
        <v>3</v>
      </c>
      <c r="BF299" t="s">
        <v>3</v>
      </c>
      <c r="BG299" t="s">
        <v>3</v>
      </c>
      <c r="BH299">
        <v>3</v>
      </c>
      <c r="BI299">
        <v>1</v>
      </c>
      <c r="BJ299" t="s">
        <v>3</v>
      </c>
      <c r="BM299">
        <v>1100</v>
      </c>
      <c r="BN299">
        <v>0</v>
      </c>
      <c r="BO299" t="s">
        <v>3</v>
      </c>
      <c r="BP299">
        <v>0</v>
      </c>
      <c r="BQ299">
        <v>8</v>
      </c>
      <c r="BR299">
        <v>0</v>
      </c>
      <c r="BS299">
        <v>1</v>
      </c>
      <c r="BT299">
        <v>1</v>
      </c>
      <c r="BU299">
        <v>1</v>
      </c>
      <c r="BV299">
        <v>1</v>
      </c>
      <c r="BW299">
        <v>1</v>
      </c>
      <c r="BX299">
        <v>1</v>
      </c>
      <c r="BY299" t="s">
        <v>3</v>
      </c>
      <c r="BZ299">
        <v>0</v>
      </c>
      <c r="CA299">
        <v>0</v>
      </c>
      <c r="CB299" t="s">
        <v>3</v>
      </c>
      <c r="CE299">
        <v>0</v>
      </c>
      <c r="CF299">
        <v>0</v>
      </c>
      <c r="CG299">
        <v>0</v>
      </c>
      <c r="CM299">
        <v>0</v>
      </c>
      <c r="CN299" t="s">
        <v>3</v>
      </c>
      <c r="CO299">
        <v>0</v>
      </c>
      <c r="CP299">
        <f t="shared" si="199"/>
        <v>0</v>
      </c>
      <c r="CQ299">
        <f t="shared" si="200"/>
        <v>24</v>
      </c>
      <c r="CR299">
        <f t="shared" si="201"/>
        <v>0</v>
      </c>
      <c r="CS299">
        <f t="shared" si="202"/>
        <v>0</v>
      </c>
      <c r="CT299">
        <f t="shared" si="203"/>
        <v>0</v>
      </c>
      <c r="CU299">
        <f t="shared" si="204"/>
        <v>0</v>
      </c>
      <c r="CV299">
        <f t="shared" si="205"/>
        <v>0</v>
      </c>
      <c r="CW299">
        <f t="shared" si="206"/>
        <v>0</v>
      </c>
      <c r="CX299">
        <f t="shared" si="207"/>
        <v>0</v>
      </c>
      <c r="CY299">
        <f t="shared" si="208"/>
        <v>0</v>
      </c>
      <c r="CZ299">
        <f t="shared" si="209"/>
        <v>0</v>
      </c>
      <c r="DC299" t="s">
        <v>3</v>
      </c>
      <c r="DD299" t="s">
        <v>3</v>
      </c>
      <c r="DE299" t="s">
        <v>3</v>
      </c>
      <c r="DF299" t="s">
        <v>3</v>
      </c>
      <c r="DG299" t="s">
        <v>3</v>
      </c>
      <c r="DH299" t="s">
        <v>3</v>
      </c>
      <c r="DI299" t="s">
        <v>3</v>
      </c>
      <c r="DJ299" t="s">
        <v>3</v>
      </c>
      <c r="DK299" t="s">
        <v>3</v>
      </c>
      <c r="DL299" t="s">
        <v>3</v>
      </c>
      <c r="DM299" t="s">
        <v>3</v>
      </c>
      <c r="DN299">
        <v>0</v>
      </c>
      <c r="DO299">
        <v>0</v>
      </c>
      <c r="DP299">
        <v>1</v>
      </c>
      <c r="DQ299">
        <v>1</v>
      </c>
      <c r="DU299">
        <v>1003</v>
      </c>
      <c r="DV299" t="s">
        <v>80</v>
      </c>
      <c r="DW299" t="s">
        <v>80</v>
      </c>
      <c r="DX299">
        <v>1</v>
      </c>
      <c r="DZ299" t="s">
        <v>3</v>
      </c>
      <c r="EA299" t="s">
        <v>3</v>
      </c>
      <c r="EB299" t="s">
        <v>3</v>
      </c>
      <c r="EC299" t="s">
        <v>3</v>
      </c>
      <c r="EE299">
        <v>68514636</v>
      </c>
      <c r="EF299">
        <v>8</v>
      </c>
      <c r="EG299" t="s">
        <v>43</v>
      </c>
      <c r="EH299">
        <v>0</v>
      </c>
      <c r="EI299" t="s">
        <v>3</v>
      </c>
      <c r="EJ299">
        <v>1</v>
      </c>
      <c r="EK299">
        <v>1100</v>
      </c>
      <c r="EL299" t="s">
        <v>44</v>
      </c>
      <c r="EM299" t="s">
        <v>45</v>
      </c>
      <c r="EO299" t="s">
        <v>3</v>
      </c>
      <c r="EQ299">
        <v>0</v>
      </c>
      <c r="ER299">
        <v>24</v>
      </c>
      <c r="ES299">
        <v>24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5</v>
      </c>
      <c r="FC299">
        <v>0</v>
      </c>
      <c r="FD299">
        <v>18</v>
      </c>
      <c r="FF299">
        <v>24</v>
      </c>
      <c r="FQ299">
        <v>0</v>
      </c>
      <c r="FR299">
        <f t="shared" si="210"/>
        <v>0</v>
      </c>
      <c r="FS299">
        <v>0</v>
      </c>
      <c r="FX299">
        <v>0</v>
      </c>
      <c r="FY299">
        <v>0</v>
      </c>
      <c r="GA299" t="s">
        <v>3</v>
      </c>
      <c r="GD299">
        <v>1</v>
      </c>
      <c r="GF299">
        <v>-385802170</v>
      </c>
      <c r="GG299">
        <v>2</v>
      </c>
      <c r="GH299">
        <v>3</v>
      </c>
      <c r="GI299">
        <v>-2</v>
      </c>
      <c r="GJ299">
        <v>0</v>
      </c>
      <c r="GK299">
        <v>0</v>
      </c>
      <c r="GL299">
        <f t="shared" si="211"/>
        <v>0</v>
      </c>
      <c r="GM299">
        <f t="shared" si="212"/>
        <v>0</v>
      </c>
      <c r="GN299">
        <f t="shared" si="213"/>
        <v>0</v>
      </c>
      <c r="GO299">
        <f t="shared" si="214"/>
        <v>0</v>
      </c>
      <c r="GP299">
        <f t="shared" si="215"/>
        <v>0</v>
      </c>
      <c r="GR299">
        <v>1</v>
      </c>
      <c r="GS299">
        <v>1</v>
      </c>
      <c r="GT299">
        <v>0</v>
      </c>
      <c r="GU299" t="s">
        <v>3</v>
      </c>
      <c r="GV299">
        <f t="shared" si="216"/>
        <v>0</v>
      </c>
      <c r="GW299">
        <v>1</v>
      </c>
      <c r="GX299">
        <f t="shared" si="217"/>
        <v>0</v>
      </c>
      <c r="HA299">
        <v>0</v>
      </c>
      <c r="HB299">
        <v>0</v>
      </c>
      <c r="HC299">
        <f t="shared" si="218"/>
        <v>0</v>
      </c>
      <c r="HE299" t="s">
        <v>3</v>
      </c>
      <c r="HF299" t="s">
        <v>3</v>
      </c>
      <c r="HM299" t="s">
        <v>3</v>
      </c>
      <c r="HN299" t="s">
        <v>3</v>
      </c>
      <c r="HO299" t="s">
        <v>3</v>
      </c>
      <c r="HP299" t="s">
        <v>3</v>
      </c>
      <c r="HQ299" t="s">
        <v>3</v>
      </c>
      <c r="IK299">
        <v>0</v>
      </c>
    </row>
    <row r="300" spans="1:245" x14ac:dyDescent="0.2">
      <c r="A300">
        <v>17</v>
      </c>
      <c r="B300">
        <v>1</v>
      </c>
      <c r="C300">
        <f>ROW(SmtRes!A288)</f>
        <v>288</v>
      </c>
      <c r="D300">
        <f>ROW(EtalonRes!A291)</f>
        <v>291</v>
      </c>
      <c r="E300" t="s">
        <v>388</v>
      </c>
      <c r="F300" t="s">
        <v>239</v>
      </c>
      <c r="G300" t="s">
        <v>240</v>
      </c>
      <c r="H300" t="s">
        <v>34</v>
      </c>
      <c r="I300">
        <v>0</v>
      </c>
      <c r="J300">
        <v>0</v>
      </c>
      <c r="K300">
        <v>0</v>
      </c>
      <c r="O300">
        <f t="shared" si="180"/>
        <v>0</v>
      </c>
      <c r="P300">
        <f t="shared" si="181"/>
        <v>0</v>
      </c>
      <c r="Q300">
        <f t="shared" si="182"/>
        <v>0</v>
      </c>
      <c r="R300">
        <f t="shared" si="183"/>
        <v>0</v>
      </c>
      <c r="S300">
        <f t="shared" si="184"/>
        <v>0</v>
      </c>
      <c r="T300">
        <f t="shared" si="185"/>
        <v>0</v>
      </c>
      <c r="U300">
        <f t="shared" si="186"/>
        <v>0</v>
      </c>
      <c r="V300">
        <f t="shared" si="187"/>
        <v>0</v>
      </c>
      <c r="W300">
        <f t="shared" si="188"/>
        <v>0</v>
      </c>
      <c r="X300">
        <f t="shared" si="189"/>
        <v>0</v>
      </c>
      <c r="Y300">
        <f t="shared" si="190"/>
        <v>0</v>
      </c>
      <c r="AA300">
        <v>78076343</v>
      </c>
      <c r="AB300">
        <f t="shared" si="191"/>
        <v>249.57</v>
      </c>
      <c r="AC300">
        <f t="shared" si="220"/>
        <v>0.69</v>
      </c>
      <c r="AD300">
        <f t="shared" si="192"/>
        <v>214.38</v>
      </c>
      <c r="AE300">
        <f t="shared" si="193"/>
        <v>16.579999999999998</v>
      </c>
      <c r="AF300">
        <f t="shared" si="194"/>
        <v>34.5</v>
      </c>
      <c r="AG300">
        <f t="shared" si="195"/>
        <v>0</v>
      </c>
      <c r="AH300">
        <f t="shared" si="196"/>
        <v>3.67</v>
      </c>
      <c r="AI300">
        <f t="shared" si="197"/>
        <v>1.37</v>
      </c>
      <c r="AJ300">
        <f t="shared" si="198"/>
        <v>0</v>
      </c>
      <c r="AK300">
        <v>249.57</v>
      </c>
      <c r="AL300">
        <v>0.69</v>
      </c>
      <c r="AM300">
        <v>214.38</v>
      </c>
      <c r="AN300">
        <v>16.579999999999998</v>
      </c>
      <c r="AO300">
        <v>34.5</v>
      </c>
      <c r="AP300">
        <v>0</v>
      </c>
      <c r="AQ300">
        <v>3.67</v>
      </c>
      <c r="AR300">
        <v>1.37</v>
      </c>
      <c r="AS300">
        <v>0</v>
      </c>
      <c r="AT300">
        <v>95</v>
      </c>
      <c r="AU300">
        <v>65</v>
      </c>
      <c r="AV300">
        <v>1</v>
      </c>
      <c r="AW300">
        <v>1</v>
      </c>
      <c r="AZ300">
        <v>1</v>
      </c>
      <c r="BA300">
        <v>37.31</v>
      </c>
      <c r="BB300">
        <v>13.77</v>
      </c>
      <c r="BC300">
        <v>37.299999999999997</v>
      </c>
      <c r="BD300" t="s">
        <v>3</v>
      </c>
      <c r="BE300" t="s">
        <v>3</v>
      </c>
      <c r="BF300" t="s">
        <v>3</v>
      </c>
      <c r="BG300" t="s">
        <v>3</v>
      </c>
      <c r="BH300">
        <v>0</v>
      </c>
      <c r="BI300">
        <v>2</v>
      </c>
      <c r="BJ300" t="s">
        <v>241</v>
      </c>
      <c r="BM300">
        <v>108001</v>
      </c>
      <c r="BN300">
        <v>0</v>
      </c>
      <c r="BO300" t="s">
        <v>239</v>
      </c>
      <c r="BP300">
        <v>1</v>
      </c>
      <c r="BQ300">
        <v>3</v>
      </c>
      <c r="BR300">
        <v>0</v>
      </c>
      <c r="BS300">
        <v>37.31</v>
      </c>
      <c r="BT300">
        <v>1</v>
      </c>
      <c r="BU300">
        <v>1</v>
      </c>
      <c r="BV300">
        <v>1</v>
      </c>
      <c r="BW300">
        <v>1</v>
      </c>
      <c r="BX300">
        <v>1</v>
      </c>
      <c r="BY300" t="s">
        <v>3</v>
      </c>
      <c r="BZ300">
        <v>95</v>
      </c>
      <c r="CA300">
        <v>65</v>
      </c>
      <c r="CB300" t="s">
        <v>3</v>
      </c>
      <c r="CE300">
        <v>0</v>
      </c>
      <c r="CF300">
        <v>0</v>
      </c>
      <c r="CG300">
        <v>0</v>
      </c>
      <c r="CM300">
        <v>0</v>
      </c>
      <c r="CN300" t="s">
        <v>3</v>
      </c>
      <c r="CO300">
        <v>0</v>
      </c>
      <c r="CP300">
        <f t="shared" si="199"/>
        <v>0</v>
      </c>
      <c r="CQ300">
        <f t="shared" si="200"/>
        <v>25.736999999999995</v>
      </c>
      <c r="CR300">
        <f t="shared" si="201"/>
        <v>2952.0126</v>
      </c>
      <c r="CS300">
        <f t="shared" si="202"/>
        <v>618.59979999999996</v>
      </c>
      <c r="CT300">
        <f t="shared" si="203"/>
        <v>1287.1950000000002</v>
      </c>
      <c r="CU300">
        <f t="shared" si="204"/>
        <v>0</v>
      </c>
      <c r="CV300">
        <f t="shared" si="205"/>
        <v>3.67</v>
      </c>
      <c r="CW300">
        <f t="shared" si="206"/>
        <v>1.37</v>
      </c>
      <c r="CX300">
        <f t="shared" si="207"/>
        <v>0</v>
      </c>
      <c r="CY300">
        <f t="shared" si="208"/>
        <v>0</v>
      </c>
      <c r="CZ300">
        <f t="shared" si="209"/>
        <v>0</v>
      </c>
      <c r="DC300" t="s">
        <v>3</v>
      </c>
      <c r="DD300" t="s">
        <v>3</v>
      </c>
      <c r="DE300" t="s">
        <v>3</v>
      </c>
      <c r="DF300" t="s">
        <v>3</v>
      </c>
      <c r="DG300" t="s">
        <v>3</v>
      </c>
      <c r="DH300" t="s">
        <v>3</v>
      </c>
      <c r="DI300" t="s">
        <v>3</v>
      </c>
      <c r="DJ300" t="s">
        <v>3</v>
      </c>
      <c r="DK300" t="s">
        <v>3</v>
      </c>
      <c r="DL300" t="s">
        <v>3</v>
      </c>
      <c r="DM300" t="s">
        <v>3</v>
      </c>
      <c r="DN300">
        <v>0</v>
      </c>
      <c r="DO300">
        <v>0</v>
      </c>
      <c r="DP300">
        <v>1</v>
      </c>
      <c r="DQ300">
        <v>1</v>
      </c>
      <c r="DU300">
        <v>1013</v>
      </c>
      <c r="DV300" t="s">
        <v>34</v>
      </c>
      <c r="DW300" t="s">
        <v>34</v>
      </c>
      <c r="DX300">
        <v>1</v>
      </c>
      <c r="DZ300" t="s">
        <v>3</v>
      </c>
      <c r="EA300" t="s">
        <v>3</v>
      </c>
      <c r="EB300" t="s">
        <v>3</v>
      </c>
      <c r="EC300" t="s">
        <v>3</v>
      </c>
      <c r="EE300">
        <v>68514339</v>
      </c>
      <c r="EF300">
        <v>3</v>
      </c>
      <c r="EG300" t="s">
        <v>37</v>
      </c>
      <c r="EH300">
        <v>0</v>
      </c>
      <c r="EI300" t="s">
        <v>3</v>
      </c>
      <c r="EJ300">
        <v>2</v>
      </c>
      <c r="EK300">
        <v>108001</v>
      </c>
      <c r="EL300" t="s">
        <v>64</v>
      </c>
      <c r="EM300" t="s">
        <v>65</v>
      </c>
      <c r="EO300" t="s">
        <v>3</v>
      </c>
      <c r="EQ300">
        <v>0</v>
      </c>
      <c r="ER300">
        <v>249.57</v>
      </c>
      <c r="ES300">
        <v>0.69</v>
      </c>
      <c r="ET300">
        <v>214.38</v>
      </c>
      <c r="EU300">
        <v>16.579999999999998</v>
      </c>
      <c r="EV300">
        <v>34.5</v>
      </c>
      <c r="EW300">
        <v>3.67</v>
      </c>
      <c r="EX300">
        <v>1.37</v>
      </c>
      <c r="EY300">
        <v>0</v>
      </c>
      <c r="FQ300">
        <v>0</v>
      </c>
      <c r="FR300">
        <f t="shared" si="210"/>
        <v>0</v>
      </c>
      <c r="FS300">
        <v>0</v>
      </c>
      <c r="FX300">
        <v>95</v>
      </c>
      <c r="FY300">
        <v>65</v>
      </c>
      <c r="GA300" t="s">
        <v>3</v>
      </c>
      <c r="GD300">
        <v>1</v>
      </c>
      <c r="GF300">
        <v>-1763549207</v>
      </c>
      <c r="GG300">
        <v>2</v>
      </c>
      <c r="GH300">
        <v>1</v>
      </c>
      <c r="GI300">
        <v>2</v>
      </c>
      <c r="GJ300">
        <v>0</v>
      </c>
      <c r="GK300">
        <v>0</v>
      </c>
      <c r="GL300">
        <f t="shared" si="211"/>
        <v>0</v>
      </c>
      <c r="GM300">
        <f t="shared" si="212"/>
        <v>0</v>
      </c>
      <c r="GN300">
        <f t="shared" si="213"/>
        <v>0</v>
      </c>
      <c r="GO300">
        <f t="shared" si="214"/>
        <v>0</v>
      </c>
      <c r="GP300">
        <f t="shared" si="215"/>
        <v>0</v>
      </c>
      <c r="GR300">
        <v>0</v>
      </c>
      <c r="GS300">
        <v>3</v>
      </c>
      <c r="GT300">
        <v>0</v>
      </c>
      <c r="GU300" t="s">
        <v>3</v>
      </c>
      <c r="GV300">
        <f t="shared" si="216"/>
        <v>0</v>
      </c>
      <c r="GW300">
        <v>1</v>
      </c>
      <c r="GX300">
        <f t="shared" si="217"/>
        <v>0</v>
      </c>
      <c r="HA300">
        <v>0</v>
      </c>
      <c r="HB300">
        <v>0</v>
      </c>
      <c r="HC300">
        <f t="shared" si="218"/>
        <v>0</v>
      </c>
      <c r="HE300" t="s">
        <v>3</v>
      </c>
      <c r="HF300" t="s">
        <v>3</v>
      </c>
      <c r="HM300" t="s">
        <v>3</v>
      </c>
      <c r="HN300" t="s">
        <v>3</v>
      </c>
      <c r="HO300" t="s">
        <v>3</v>
      </c>
      <c r="HP300" t="s">
        <v>3</v>
      </c>
      <c r="HQ300" t="s">
        <v>3</v>
      </c>
      <c r="IK300">
        <v>0</v>
      </c>
    </row>
    <row r="301" spans="1:245" x14ac:dyDescent="0.2">
      <c r="A301">
        <v>17</v>
      </c>
      <c r="B301">
        <v>1</v>
      </c>
      <c r="E301" t="s">
        <v>389</v>
      </c>
      <c r="F301" t="s">
        <v>185</v>
      </c>
      <c r="G301" t="s">
        <v>186</v>
      </c>
      <c r="H301" t="s">
        <v>187</v>
      </c>
      <c r="I301">
        <v>0</v>
      </c>
      <c r="J301">
        <v>0</v>
      </c>
      <c r="K301">
        <v>0</v>
      </c>
      <c r="O301">
        <f t="shared" si="180"/>
        <v>0</v>
      </c>
      <c r="P301">
        <f t="shared" si="181"/>
        <v>0</v>
      </c>
      <c r="Q301">
        <f t="shared" si="182"/>
        <v>0</v>
      </c>
      <c r="R301">
        <f t="shared" si="183"/>
        <v>0</v>
      </c>
      <c r="S301">
        <f t="shared" si="184"/>
        <v>0</v>
      </c>
      <c r="T301">
        <f t="shared" si="185"/>
        <v>0</v>
      </c>
      <c r="U301">
        <f t="shared" si="186"/>
        <v>0</v>
      </c>
      <c r="V301">
        <f t="shared" si="187"/>
        <v>0</v>
      </c>
      <c r="W301">
        <f t="shared" si="188"/>
        <v>0</v>
      </c>
      <c r="X301">
        <f t="shared" si="189"/>
        <v>0</v>
      </c>
      <c r="Y301">
        <f t="shared" si="190"/>
        <v>0</v>
      </c>
      <c r="AA301">
        <v>78076343</v>
      </c>
      <c r="AB301">
        <f t="shared" si="191"/>
        <v>119.63</v>
      </c>
      <c r="AC301">
        <f t="shared" si="220"/>
        <v>0</v>
      </c>
      <c r="AD301">
        <f t="shared" si="192"/>
        <v>119.63</v>
      </c>
      <c r="AE301">
        <f t="shared" si="193"/>
        <v>9</v>
      </c>
      <c r="AF301">
        <f t="shared" si="194"/>
        <v>0</v>
      </c>
      <c r="AG301">
        <f t="shared" si="195"/>
        <v>0</v>
      </c>
      <c r="AH301">
        <f t="shared" si="196"/>
        <v>0</v>
      </c>
      <c r="AI301">
        <f t="shared" si="197"/>
        <v>1</v>
      </c>
      <c r="AJ301">
        <f t="shared" si="198"/>
        <v>0</v>
      </c>
      <c r="AK301">
        <v>119.63</v>
      </c>
      <c r="AL301">
        <v>0</v>
      </c>
      <c r="AM301">
        <v>119.63</v>
      </c>
      <c r="AN301">
        <v>9</v>
      </c>
      <c r="AO301">
        <v>0</v>
      </c>
      <c r="AP301">
        <v>0</v>
      </c>
      <c r="AQ301">
        <v>0</v>
      </c>
      <c r="AR301">
        <v>1</v>
      </c>
      <c r="AS301">
        <v>0</v>
      </c>
      <c r="AT301">
        <v>0</v>
      </c>
      <c r="AU301">
        <v>0</v>
      </c>
      <c r="AV301">
        <v>1</v>
      </c>
      <c r="AW301">
        <v>1</v>
      </c>
      <c r="AZ301">
        <v>1</v>
      </c>
      <c r="BA301">
        <v>1</v>
      </c>
      <c r="BB301">
        <v>10.08</v>
      </c>
      <c r="BC301">
        <v>1</v>
      </c>
      <c r="BD301" t="s">
        <v>3</v>
      </c>
      <c r="BE301" t="s">
        <v>3</v>
      </c>
      <c r="BF301" t="s">
        <v>3</v>
      </c>
      <c r="BG301" t="s">
        <v>3</v>
      </c>
      <c r="BH301">
        <v>2</v>
      </c>
      <c r="BI301">
        <v>1</v>
      </c>
      <c r="BJ301" t="s">
        <v>188</v>
      </c>
      <c r="BM301">
        <v>400001</v>
      </c>
      <c r="BN301">
        <v>0</v>
      </c>
      <c r="BO301" t="s">
        <v>185</v>
      </c>
      <c r="BP301">
        <v>1</v>
      </c>
      <c r="BQ301">
        <v>7</v>
      </c>
      <c r="BR301">
        <v>0</v>
      </c>
      <c r="BS301">
        <v>37.31</v>
      </c>
      <c r="BT301">
        <v>1</v>
      </c>
      <c r="BU301">
        <v>1</v>
      </c>
      <c r="BV301">
        <v>1</v>
      </c>
      <c r="BW301">
        <v>1</v>
      </c>
      <c r="BX301">
        <v>1</v>
      </c>
      <c r="BY301" t="s">
        <v>3</v>
      </c>
      <c r="BZ301">
        <v>0</v>
      </c>
      <c r="CA301">
        <v>0</v>
      </c>
      <c r="CB301" t="s">
        <v>3</v>
      </c>
      <c r="CE301">
        <v>0</v>
      </c>
      <c r="CF301">
        <v>0</v>
      </c>
      <c r="CG301">
        <v>0</v>
      </c>
      <c r="CM301">
        <v>0</v>
      </c>
      <c r="CN301" t="s">
        <v>3</v>
      </c>
      <c r="CO301">
        <v>0</v>
      </c>
      <c r="CP301">
        <f t="shared" si="199"/>
        <v>0</v>
      </c>
      <c r="CQ301">
        <f t="shared" si="200"/>
        <v>0</v>
      </c>
      <c r="CR301">
        <f t="shared" si="201"/>
        <v>1205.8704</v>
      </c>
      <c r="CS301">
        <f t="shared" si="202"/>
        <v>335.79</v>
      </c>
      <c r="CT301">
        <f t="shared" si="203"/>
        <v>0</v>
      </c>
      <c r="CU301">
        <f t="shared" si="204"/>
        <v>0</v>
      </c>
      <c r="CV301">
        <f t="shared" si="205"/>
        <v>0</v>
      </c>
      <c r="CW301">
        <f t="shared" si="206"/>
        <v>1</v>
      </c>
      <c r="CX301">
        <f t="shared" si="207"/>
        <v>0</v>
      </c>
      <c r="CY301">
        <f t="shared" si="208"/>
        <v>0</v>
      </c>
      <c r="CZ301">
        <f t="shared" si="209"/>
        <v>0</v>
      </c>
      <c r="DC301" t="s">
        <v>3</v>
      </c>
      <c r="DD301" t="s">
        <v>3</v>
      </c>
      <c r="DE301" t="s">
        <v>3</v>
      </c>
      <c r="DF301" t="s">
        <v>3</v>
      </c>
      <c r="DG301" t="s">
        <v>3</v>
      </c>
      <c r="DH301" t="s">
        <v>3</v>
      </c>
      <c r="DI301" t="s">
        <v>3</v>
      </c>
      <c r="DJ301" t="s">
        <v>3</v>
      </c>
      <c r="DK301" t="s">
        <v>3</v>
      </c>
      <c r="DL301" t="s">
        <v>3</v>
      </c>
      <c r="DM301" t="s">
        <v>3</v>
      </c>
      <c r="DN301">
        <v>0</v>
      </c>
      <c r="DO301">
        <v>0</v>
      </c>
      <c r="DP301">
        <v>1</v>
      </c>
      <c r="DQ301">
        <v>1</v>
      </c>
      <c r="DU301">
        <v>1011</v>
      </c>
      <c r="DV301" t="s">
        <v>187</v>
      </c>
      <c r="DW301" t="s">
        <v>187</v>
      </c>
      <c r="DX301">
        <v>1</v>
      </c>
      <c r="DZ301" t="s">
        <v>3</v>
      </c>
      <c r="EA301" t="s">
        <v>3</v>
      </c>
      <c r="EB301" t="s">
        <v>3</v>
      </c>
      <c r="EC301" t="s">
        <v>3</v>
      </c>
      <c r="EE301">
        <v>68514388</v>
      </c>
      <c r="EF301">
        <v>7</v>
      </c>
      <c r="EG301" t="s">
        <v>189</v>
      </c>
      <c r="EH301">
        <v>0</v>
      </c>
      <c r="EI301" t="s">
        <v>3</v>
      </c>
      <c r="EJ301">
        <v>1</v>
      </c>
      <c r="EK301">
        <v>400001</v>
      </c>
      <c r="EL301" t="s">
        <v>190</v>
      </c>
      <c r="EM301" t="s">
        <v>191</v>
      </c>
      <c r="EO301" t="s">
        <v>3</v>
      </c>
      <c r="EQ301">
        <v>0</v>
      </c>
      <c r="ER301">
        <v>119.63</v>
      </c>
      <c r="ES301">
        <v>0</v>
      </c>
      <c r="ET301">
        <v>119.63</v>
      </c>
      <c r="EU301">
        <v>9</v>
      </c>
      <c r="EV301">
        <v>0</v>
      </c>
      <c r="EW301">
        <v>0</v>
      </c>
      <c r="EX301">
        <v>1</v>
      </c>
      <c r="EY301">
        <v>0</v>
      </c>
      <c r="FQ301">
        <v>0</v>
      </c>
      <c r="FR301">
        <f t="shared" si="210"/>
        <v>0</v>
      </c>
      <c r="FS301">
        <v>0</v>
      </c>
      <c r="FX301">
        <v>0</v>
      </c>
      <c r="FY301">
        <v>0</v>
      </c>
      <c r="GA301" t="s">
        <v>3</v>
      </c>
      <c r="GD301">
        <v>1</v>
      </c>
      <c r="GF301">
        <v>-897244384</v>
      </c>
      <c r="GG301">
        <v>2</v>
      </c>
      <c r="GH301">
        <v>1</v>
      </c>
      <c r="GI301">
        <v>2</v>
      </c>
      <c r="GJ301">
        <v>0</v>
      </c>
      <c r="GK301">
        <v>0</v>
      </c>
      <c r="GL301">
        <f t="shared" si="211"/>
        <v>0</v>
      </c>
      <c r="GM301">
        <f t="shared" si="212"/>
        <v>0</v>
      </c>
      <c r="GN301">
        <f t="shared" si="213"/>
        <v>0</v>
      </c>
      <c r="GO301">
        <f t="shared" si="214"/>
        <v>0</v>
      </c>
      <c r="GP301">
        <f t="shared" si="215"/>
        <v>0</v>
      </c>
      <c r="GR301">
        <v>0</v>
      </c>
      <c r="GS301">
        <v>3</v>
      </c>
      <c r="GT301">
        <v>0</v>
      </c>
      <c r="GU301" t="s">
        <v>3</v>
      </c>
      <c r="GV301">
        <f t="shared" si="216"/>
        <v>0</v>
      </c>
      <c r="GW301">
        <v>1</v>
      </c>
      <c r="GX301">
        <f t="shared" si="217"/>
        <v>0</v>
      </c>
      <c r="HA301">
        <v>0</v>
      </c>
      <c r="HB301">
        <v>0</v>
      </c>
      <c r="HC301">
        <f t="shared" si="218"/>
        <v>0</v>
      </c>
      <c r="HE301" t="s">
        <v>3</v>
      </c>
      <c r="HF301" t="s">
        <v>3</v>
      </c>
      <c r="HM301" t="s">
        <v>3</v>
      </c>
      <c r="HN301" t="s">
        <v>3</v>
      </c>
      <c r="HO301" t="s">
        <v>3</v>
      </c>
      <c r="HP301" t="s">
        <v>3</v>
      </c>
      <c r="HQ301" t="s">
        <v>3</v>
      </c>
      <c r="IK301">
        <v>0</v>
      </c>
    </row>
    <row r="302" spans="1:245" x14ac:dyDescent="0.2">
      <c r="A302">
        <v>17</v>
      </c>
      <c r="B302">
        <v>1</v>
      </c>
      <c r="E302" t="s">
        <v>390</v>
      </c>
      <c r="F302" t="s">
        <v>3</v>
      </c>
      <c r="G302" t="s">
        <v>391</v>
      </c>
      <c r="H302" t="s">
        <v>80</v>
      </c>
      <c r="I302">
        <v>0</v>
      </c>
      <c r="J302">
        <v>0</v>
      </c>
      <c r="K302">
        <v>0</v>
      </c>
      <c r="O302">
        <f t="shared" si="180"/>
        <v>0</v>
      </c>
      <c r="P302">
        <f t="shared" si="181"/>
        <v>0</v>
      </c>
      <c r="Q302">
        <f t="shared" si="182"/>
        <v>0</v>
      </c>
      <c r="R302">
        <f t="shared" si="183"/>
        <v>0</v>
      </c>
      <c r="S302">
        <f t="shared" si="184"/>
        <v>0</v>
      </c>
      <c r="T302">
        <f t="shared" si="185"/>
        <v>0</v>
      </c>
      <c r="U302">
        <f t="shared" si="186"/>
        <v>0</v>
      </c>
      <c r="V302">
        <f t="shared" si="187"/>
        <v>0</v>
      </c>
      <c r="W302">
        <f t="shared" si="188"/>
        <v>0</v>
      </c>
      <c r="X302">
        <f t="shared" si="189"/>
        <v>0</v>
      </c>
      <c r="Y302">
        <f t="shared" si="190"/>
        <v>0</v>
      </c>
      <c r="AA302">
        <v>78076343</v>
      </c>
      <c r="AB302">
        <f t="shared" si="191"/>
        <v>57.5</v>
      </c>
      <c r="AC302">
        <f t="shared" si="220"/>
        <v>57.5</v>
      </c>
      <c r="AD302">
        <f t="shared" si="192"/>
        <v>0</v>
      </c>
      <c r="AE302">
        <f t="shared" si="193"/>
        <v>0</v>
      </c>
      <c r="AF302">
        <f t="shared" si="194"/>
        <v>0</v>
      </c>
      <c r="AG302">
        <f t="shared" si="195"/>
        <v>0</v>
      </c>
      <c r="AH302">
        <f t="shared" si="196"/>
        <v>0</v>
      </c>
      <c r="AI302">
        <f t="shared" si="197"/>
        <v>0</v>
      </c>
      <c r="AJ302">
        <f t="shared" si="198"/>
        <v>0</v>
      </c>
      <c r="AK302">
        <v>57.5</v>
      </c>
      <c r="AL302">
        <v>57.5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1</v>
      </c>
      <c r="AW302">
        <v>1</v>
      </c>
      <c r="AZ302">
        <v>1</v>
      </c>
      <c r="BA302">
        <v>1</v>
      </c>
      <c r="BB302">
        <v>1</v>
      </c>
      <c r="BC302">
        <v>1</v>
      </c>
      <c r="BD302" t="s">
        <v>3</v>
      </c>
      <c r="BE302" t="s">
        <v>3</v>
      </c>
      <c r="BF302" t="s">
        <v>3</v>
      </c>
      <c r="BG302" t="s">
        <v>3</v>
      </c>
      <c r="BH302">
        <v>3</v>
      </c>
      <c r="BI302">
        <v>1</v>
      </c>
      <c r="BJ302" t="s">
        <v>3</v>
      </c>
      <c r="BM302">
        <v>1100</v>
      </c>
      <c r="BN302">
        <v>0</v>
      </c>
      <c r="BO302" t="s">
        <v>3</v>
      </c>
      <c r="BP302">
        <v>0</v>
      </c>
      <c r="BQ302">
        <v>8</v>
      </c>
      <c r="BR302">
        <v>0</v>
      </c>
      <c r="BS302">
        <v>1</v>
      </c>
      <c r="BT302">
        <v>1</v>
      </c>
      <c r="BU302">
        <v>1</v>
      </c>
      <c r="BV302">
        <v>1</v>
      </c>
      <c r="BW302">
        <v>1</v>
      </c>
      <c r="BX302">
        <v>1</v>
      </c>
      <c r="BY302" t="s">
        <v>3</v>
      </c>
      <c r="BZ302">
        <v>0</v>
      </c>
      <c r="CA302">
        <v>0</v>
      </c>
      <c r="CB302" t="s">
        <v>3</v>
      </c>
      <c r="CE302">
        <v>0</v>
      </c>
      <c r="CF302">
        <v>0</v>
      </c>
      <c r="CG302">
        <v>0</v>
      </c>
      <c r="CM302">
        <v>0</v>
      </c>
      <c r="CN302" t="s">
        <v>3</v>
      </c>
      <c r="CO302">
        <v>0</v>
      </c>
      <c r="CP302">
        <f t="shared" si="199"/>
        <v>0</v>
      </c>
      <c r="CQ302">
        <f t="shared" si="200"/>
        <v>57.5</v>
      </c>
      <c r="CR302">
        <f t="shared" si="201"/>
        <v>0</v>
      </c>
      <c r="CS302">
        <f t="shared" si="202"/>
        <v>0</v>
      </c>
      <c r="CT302">
        <f t="shared" si="203"/>
        <v>0</v>
      </c>
      <c r="CU302">
        <f t="shared" si="204"/>
        <v>0</v>
      </c>
      <c r="CV302">
        <f t="shared" si="205"/>
        <v>0</v>
      </c>
      <c r="CW302">
        <f t="shared" si="206"/>
        <v>0</v>
      </c>
      <c r="CX302">
        <f t="shared" si="207"/>
        <v>0</v>
      </c>
      <c r="CY302">
        <f t="shared" si="208"/>
        <v>0</v>
      </c>
      <c r="CZ302">
        <f t="shared" si="209"/>
        <v>0</v>
      </c>
      <c r="DC302" t="s">
        <v>3</v>
      </c>
      <c r="DD302" t="s">
        <v>3</v>
      </c>
      <c r="DE302" t="s">
        <v>3</v>
      </c>
      <c r="DF302" t="s">
        <v>3</v>
      </c>
      <c r="DG302" t="s">
        <v>3</v>
      </c>
      <c r="DH302" t="s">
        <v>3</v>
      </c>
      <c r="DI302" t="s">
        <v>3</v>
      </c>
      <c r="DJ302" t="s">
        <v>3</v>
      </c>
      <c r="DK302" t="s">
        <v>3</v>
      </c>
      <c r="DL302" t="s">
        <v>3</v>
      </c>
      <c r="DM302" t="s">
        <v>3</v>
      </c>
      <c r="DN302">
        <v>0</v>
      </c>
      <c r="DO302">
        <v>0</v>
      </c>
      <c r="DP302">
        <v>1</v>
      </c>
      <c r="DQ302">
        <v>1</v>
      </c>
      <c r="DU302">
        <v>1003</v>
      </c>
      <c r="DV302" t="s">
        <v>80</v>
      </c>
      <c r="DW302" t="s">
        <v>80</v>
      </c>
      <c r="DX302">
        <v>1</v>
      </c>
      <c r="DZ302" t="s">
        <v>3</v>
      </c>
      <c r="EA302" t="s">
        <v>3</v>
      </c>
      <c r="EB302" t="s">
        <v>3</v>
      </c>
      <c r="EC302" t="s">
        <v>3</v>
      </c>
      <c r="EE302">
        <v>68514636</v>
      </c>
      <c r="EF302">
        <v>8</v>
      </c>
      <c r="EG302" t="s">
        <v>43</v>
      </c>
      <c r="EH302">
        <v>0</v>
      </c>
      <c r="EI302" t="s">
        <v>3</v>
      </c>
      <c r="EJ302">
        <v>1</v>
      </c>
      <c r="EK302">
        <v>1100</v>
      </c>
      <c r="EL302" t="s">
        <v>44</v>
      </c>
      <c r="EM302" t="s">
        <v>45</v>
      </c>
      <c r="EO302" t="s">
        <v>3</v>
      </c>
      <c r="EQ302">
        <v>0</v>
      </c>
      <c r="ER302">
        <v>57.5</v>
      </c>
      <c r="ES302">
        <v>57.5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5</v>
      </c>
      <c r="FC302">
        <v>0</v>
      </c>
      <c r="FD302">
        <v>18</v>
      </c>
      <c r="FF302">
        <v>57.5</v>
      </c>
      <c r="FQ302">
        <v>0</v>
      </c>
      <c r="FR302">
        <f t="shared" si="210"/>
        <v>0</v>
      </c>
      <c r="FS302">
        <v>0</v>
      </c>
      <c r="FX302">
        <v>0</v>
      </c>
      <c r="FY302">
        <v>0</v>
      </c>
      <c r="GA302" t="s">
        <v>3</v>
      </c>
      <c r="GD302">
        <v>1</v>
      </c>
      <c r="GF302">
        <v>1685522035</v>
      </c>
      <c r="GG302">
        <v>2</v>
      </c>
      <c r="GH302">
        <v>3</v>
      </c>
      <c r="GI302">
        <v>-2</v>
      </c>
      <c r="GJ302">
        <v>0</v>
      </c>
      <c r="GK302">
        <v>0</v>
      </c>
      <c r="GL302">
        <f t="shared" si="211"/>
        <v>0</v>
      </c>
      <c r="GM302">
        <f t="shared" si="212"/>
        <v>0</v>
      </c>
      <c r="GN302">
        <f t="shared" si="213"/>
        <v>0</v>
      </c>
      <c r="GO302">
        <f t="shared" si="214"/>
        <v>0</v>
      </c>
      <c r="GP302">
        <f t="shared" si="215"/>
        <v>0</v>
      </c>
      <c r="GR302">
        <v>1</v>
      </c>
      <c r="GS302">
        <v>1</v>
      </c>
      <c r="GT302">
        <v>0</v>
      </c>
      <c r="GU302" t="s">
        <v>3</v>
      </c>
      <c r="GV302">
        <f t="shared" si="216"/>
        <v>0</v>
      </c>
      <c r="GW302">
        <v>1</v>
      </c>
      <c r="GX302">
        <f t="shared" si="217"/>
        <v>0</v>
      </c>
      <c r="HA302">
        <v>0</v>
      </c>
      <c r="HB302">
        <v>0</v>
      </c>
      <c r="HC302">
        <f t="shared" si="218"/>
        <v>0</v>
      </c>
      <c r="HE302" t="s">
        <v>3</v>
      </c>
      <c r="HF302" t="s">
        <v>3</v>
      </c>
      <c r="HM302" t="s">
        <v>3</v>
      </c>
      <c r="HN302" t="s">
        <v>3</v>
      </c>
      <c r="HO302" t="s">
        <v>3</v>
      </c>
      <c r="HP302" t="s">
        <v>3</v>
      </c>
      <c r="HQ302" t="s">
        <v>3</v>
      </c>
      <c r="IK302">
        <v>0</v>
      </c>
    </row>
    <row r="303" spans="1:245" x14ac:dyDescent="0.2">
      <c r="A303">
        <v>17</v>
      </c>
      <c r="B303">
        <v>1</v>
      </c>
      <c r="E303" t="s">
        <v>392</v>
      </c>
      <c r="F303" t="s">
        <v>3</v>
      </c>
      <c r="G303" t="s">
        <v>246</v>
      </c>
      <c r="H303" t="s">
        <v>42</v>
      </c>
      <c r="I303">
        <v>0</v>
      </c>
      <c r="J303">
        <v>0</v>
      </c>
      <c r="K303">
        <v>0</v>
      </c>
      <c r="O303">
        <f t="shared" si="180"/>
        <v>0</v>
      </c>
      <c r="P303">
        <f t="shared" si="181"/>
        <v>0</v>
      </c>
      <c r="Q303">
        <f t="shared" si="182"/>
        <v>0</v>
      </c>
      <c r="R303">
        <f t="shared" si="183"/>
        <v>0</v>
      </c>
      <c r="S303">
        <f t="shared" si="184"/>
        <v>0</v>
      </c>
      <c r="T303">
        <f t="shared" si="185"/>
        <v>0</v>
      </c>
      <c r="U303">
        <f t="shared" si="186"/>
        <v>0</v>
      </c>
      <c r="V303">
        <f t="shared" si="187"/>
        <v>0</v>
      </c>
      <c r="W303">
        <f t="shared" si="188"/>
        <v>0</v>
      </c>
      <c r="X303">
        <f t="shared" si="189"/>
        <v>0</v>
      </c>
      <c r="Y303">
        <f t="shared" si="190"/>
        <v>0</v>
      </c>
      <c r="AA303">
        <v>78076343</v>
      </c>
      <c r="AB303">
        <f t="shared" si="191"/>
        <v>784</v>
      </c>
      <c r="AC303">
        <f t="shared" si="220"/>
        <v>784</v>
      </c>
      <c r="AD303">
        <f t="shared" si="192"/>
        <v>0</v>
      </c>
      <c r="AE303">
        <f t="shared" si="193"/>
        <v>0</v>
      </c>
      <c r="AF303">
        <f t="shared" si="194"/>
        <v>0</v>
      </c>
      <c r="AG303">
        <f t="shared" si="195"/>
        <v>0</v>
      </c>
      <c r="AH303">
        <f t="shared" si="196"/>
        <v>0</v>
      </c>
      <c r="AI303">
        <f t="shared" si="197"/>
        <v>0</v>
      </c>
      <c r="AJ303">
        <f t="shared" si="198"/>
        <v>0</v>
      </c>
      <c r="AK303">
        <v>784</v>
      </c>
      <c r="AL303">
        <v>784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1</v>
      </c>
      <c r="AW303">
        <v>1</v>
      </c>
      <c r="AZ303">
        <v>1</v>
      </c>
      <c r="BA303">
        <v>1</v>
      </c>
      <c r="BB303">
        <v>1</v>
      </c>
      <c r="BC303">
        <v>1</v>
      </c>
      <c r="BD303" t="s">
        <v>3</v>
      </c>
      <c r="BE303" t="s">
        <v>3</v>
      </c>
      <c r="BF303" t="s">
        <v>3</v>
      </c>
      <c r="BG303" t="s">
        <v>3</v>
      </c>
      <c r="BH303">
        <v>3</v>
      </c>
      <c r="BI303">
        <v>1</v>
      </c>
      <c r="BJ303" t="s">
        <v>3</v>
      </c>
      <c r="BM303">
        <v>1100</v>
      </c>
      <c r="BN303">
        <v>0</v>
      </c>
      <c r="BO303" t="s">
        <v>3</v>
      </c>
      <c r="BP303">
        <v>0</v>
      </c>
      <c r="BQ303">
        <v>8</v>
      </c>
      <c r="BR303">
        <v>0</v>
      </c>
      <c r="BS303">
        <v>1</v>
      </c>
      <c r="BT303">
        <v>1</v>
      </c>
      <c r="BU303">
        <v>1</v>
      </c>
      <c r="BV303">
        <v>1</v>
      </c>
      <c r="BW303">
        <v>1</v>
      </c>
      <c r="BX303">
        <v>1</v>
      </c>
      <c r="BY303" t="s">
        <v>3</v>
      </c>
      <c r="BZ303">
        <v>0</v>
      </c>
      <c r="CA303">
        <v>0</v>
      </c>
      <c r="CB303" t="s">
        <v>3</v>
      </c>
      <c r="CE303">
        <v>0</v>
      </c>
      <c r="CF303">
        <v>0</v>
      </c>
      <c r="CG303">
        <v>0</v>
      </c>
      <c r="CM303">
        <v>0</v>
      </c>
      <c r="CN303" t="s">
        <v>3</v>
      </c>
      <c r="CO303">
        <v>0</v>
      </c>
      <c r="CP303">
        <f t="shared" si="199"/>
        <v>0</v>
      </c>
      <c r="CQ303">
        <f t="shared" si="200"/>
        <v>784</v>
      </c>
      <c r="CR303">
        <f t="shared" si="201"/>
        <v>0</v>
      </c>
      <c r="CS303">
        <f t="shared" si="202"/>
        <v>0</v>
      </c>
      <c r="CT303">
        <f t="shared" si="203"/>
        <v>0</v>
      </c>
      <c r="CU303">
        <f t="shared" si="204"/>
        <v>0</v>
      </c>
      <c r="CV303">
        <f t="shared" si="205"/>
        <v>0</v>
      </c>
      <c r="CW303">
        <f t="shared" si="206"/>
        <v>0</v>
      </c>
      <c r="CX303">
        <f t="shared" si="207"/>
        <v>0</v>
      </c>
      <c r="CY303">
        <f t="shared" si="208"/>
        <v>0</v>
      </c>
      <c r="CZ303">
        <f t="shared" si="209"/>
        <v>0</v>
      </c>
      <c r="DC303" t="s">
        <v>3</v>
      </c>
      <c r="DD303" t="s">
        <v>3</v>
      </c>
      <c r="DE303" t="s">
        <v>3</v>
      </c>
      <c r="DF303" t="s">
        <v>3</v>
      </c>
      <c r="DG303" t="s">
        <v>3</v>
      </c>
      <c r="DH303" t="s">
        <v>3</v>
      </c>
      <c r="DI303" t="s">
        <v>3</v>
      </c>
      <c r="DJ303" t="s">
        <v>3</v>
      </c>
      <c r="DK303" t="s">
        <v>3</v>
      </c>
      <c r="DL303" t="s">
        <v>3</v>
      </c>
      <c r="DM303" t="s">
        <v>3</v>
      </c>
      <c r="DN303">
        <v>0</v>
      </c>
      <c r="DO303">
        <v>0</v>
      </c>
      <c r="DP303">
        <v>1</v>
      </c>
      <c r="DQ303">
        <v>1</v>
      </c>
      <c r="DU303">
        <v>1013</v>
      </c>
      <c r="DV303" t="s">
        <v>42</v>
      </c>
      <c r="DW303" t="s">
        <v>42</v>
      </c>
      <c r="DX303">
        <v>1</v>
      </c>
      <c r="DZ303" t="s">
        <v>3</v>
      </c>
      <c r="EA303" t="s">
        <v>3</v>
      </c>
      <c r="EB303" t="s">
        <v>3</v>
      </c>
      <c r="EC303" t="s">
        <v>3</v>
      </c>
      <c r="EE303">
        <v>68514636</v>
      </c>
      <c r="EF303">
        <v>8</v>
      </c>
      <c r="EG303" t="s">
        <v>43</v>
      </c>
      <c r="EH303">
        <v>0</v>
      </c>
      <c r="EI303" t="s">
        <v>3</v>
      </c>
      <c r="EJ303">
        <v>1</v>
      </c>
      <c r="EK303">
        <v>1100</v>
      </c>
      <c r="EL303" t="s">
        <v>44</v>
      </c>
      <c r="EM303" t="s">
        <v>45</v>
      </c>
      <c r="EO303" t="s">
        <v>3</v>
      </c>
      <c r="EQ303">
        <v>0</v>
      </c>
      <c r="ER303">
        <v>784</v>
      </c>
      <c r="ES303">
        <v>784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5</v>
      </c>
      <c r="FC303">
        <v>0</v>
      </c>
      <c r="FD303">
        <v>18</v>
      </c>
      <c r="FF303">
        <v>784</v>
      </c>
      <c r="FQ303">
        <v>0</v>
      </c>
      <c r="FR303">
        <f t="shared" si="210"/>
        <v>0</v>
      </c>
      <c r="FS303">
        <v>0</v>
      </c>
      <c r="FX303">
        <v>0</v>
      </c>
      <c r="FY303">
        <v>0</v>
      </c>
      <c r="GA303" t="s">
        <v>3</v>
      </c>
      <c r="GD303">
        <v>1</v>
      </c>
      <c r="GF303">
        <v>-1539410296</v>
      </c>
      <c r="GG303">
        <v>2</v>
      </c>
      <c r="GH303">
        <v>3</v>
      </c>
      <c r="GI303">
        <v>-2</v>
      </c>
      <c r="GJ303">
        <v>0</v>
      </c>
      <c r="GK303">
        <v>0</v>
      </c>
      <c r="GL303">
        <f t="shared" si="211"/>
        <v>0</v>
      </c>
      <c r="GM303">
        <f t="shared" si="212"/>
        <v>0</v>
      </c>
      <c r="GN303">
        <f t="shared" si="213"/>
        <v>0</v>
      </c>
      <c r="GO303">
        <f t="shared" si="214"/>
        <v>0</v>
      </c>
      <c r="GP303">
        <f t="shared" si="215"/>
        <v>0</v>
      </c>
      <c r="GR303">
        <v>1</v>
      </c>
      <c r="GS303">
        <v>1</v>
      </c>
      <c r="GT303">
        <v>0</v>
      </c>
      <c r="GU303" t="s">
        <v>3</v>
      </c>
      <c r="GV303">
        <f t="shared" si="216"/>
        <v>0</v>
      </c>
      <c r="GW303">
        <v>1</v>
      </c>
      <c r="GX303">
        <f t="shared" si="217"/>
        <v>0</v>
      </c>
      <c r="HA303">
        <v>0</v>
      </c>
      <c r="HB303">
        <v>0</v>
      </c>
      <c r="HC303">
        <f t="shared" si="218"/>
        <v>0</v>
      </c>
      <c r="HE303" t="s">
        <v>3</v>
      </c>
      <c r="HF303" t="s">
        <v>3</v>
      </c>
      <c r="HM303" t="s">
        <v>3</v>
      </c>
      <c r="HN303" t="s">
        <v>3</v>
      </c>
      <c r="HO303" t="s">
        <v>3</v>
      </c>
      <c r="HP303" t="s">
        <v>3</v>
      </c>
      <c r="HQ303" t="s">
        <v>3</v>
      </c>
      <c r="IK303">
        <v>0</v>
      </c>
    </row>
    <row r="304" spans="1:245" x14ac:dyDescent="0.2">
      <c r="A304">
        <v>17</v>
      </c>
      <c r="B304">
        <v>1</v>
      </c>
      <c r="E304" t="s">
        <v>393</v>
      </c>
      <c r="F304" t="s">
        <v>3</v>
      </c>
      <c r="G304" t="s">
        <v>248</v>
      </c>
      <c r="H304" t="s">
        <v>42</v>
      </c>
      <c r="I304">
        <v>0</v>
      </c>
      <c r="J304">
        <v>0</v>
      </c>
      <c r="K304">
        <v>0</v>
      </c>
      <c r="O304">
        <f t="shared" si="180"/>
        <v>0</v>
      </c>
      <c r="P304">
        <f t="shared" si="181"/>
        <v>0</v>
      </c>
      <c r="Q304">
        <f t="shared" si="182"/>
        <v>0</v>
      </c>
      <c r="R304">
        <f t="shared" si="183"/>
        <v>0</v>
      </c>
      <c r="S304">
        <f t="shared" si="184"/>
        <v>0</v>
      </c>
      <c r="T304">
        <f t="shared" si="185"/>
        <v>0</v>
      </c>
      <c r="U304">
        <f t="shared" si="186"/>
        <v>0</v>
      </c>
      <c r="V304">
        <f t="shared" si="187"/>
        <v>0</v>
      </c>
      <c r="W304">
        <f t="shared" si="188"/>
        <v>0</v>
      </c>
      <c r="X304">
        <f t="shared" si="189"/>
        <v>0</v>
      </c>
      <c r="Y304">
        <f t="shared" si="190"/>
        <v>0</v>
      </c>
      <c r="AA304">
        <v>78076343</v>
      </c>
      <c r="AB304">
        <f t="shared" si="191"/>
        <v>145</v>
      </c>
      <c r="AC304">
        <f t="shared" si="220"/>
        <v>145</v>
      </c>
      <c r="AD304">
        <f t="shared" si="192"/>
        <v>0</v>
      </c>
      <c r="AE304">
        <f t="shared" si="193"/>
        <v>0</v>
      </c>
      <c r="AF304">
        <f t="shared" si="194"/>
        <v>0</v>
      </c>
      <c r="AG304">
        <f t="shared" si="195"/>
        <v>0</v>
      </c>
      <c r="AH304">
        <f t="shared" si="196"/>
        <v>0</v>
      </c>
      <c r="AI304">
        <f t="shared" si="197"/>
        <v>0</v>
      </c>
      <c r="AJ304">
        <f t="shared" si="198"/>
        <v>0</v>
      </c>
      <c r="AK304">
        <v>145</v>
      </c>
      <c r="AL304">
        <v>145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1</v>
      </c>
      <c r="AW304">
        <v>1</v>
      </c>
      <c r="AZ304">
        <v>1</v>
      </c>
      <c r="BA304">
        <v>1</v>
      </c>
      <c r="BB304">
        <v>1</v>
      </c>
      <c r="BC304">
        <v>1</v>
      </c>
      <c r="BD304" t="s">
        <v>3</v>
      </c>
      <c r="BE304" t="s">
        <v>3</v>
      </c>
      <c r="BF304" t="s">
        <v>3</v>
      </c>
      <c r="BG304" t="s">
        <v>3</v>
      </c>
      <c r="BH304">
        <v>3</v>
      </c>
      <c r="BI304">
        <v>1</v>
      </c>
      <c r="BJ304" t="s">
        <v>3</v>
      </c>
      <c r="BM304">
        <v>1100</v>
      </c>
      <c r="BN304">
        <v>0</v>
      </c>
      <c r="BO304" t="s">
        <v>3</v>
      </c>
      <c r="BP304">
        <v>0</v>
      </c>
      <c r="BQ304">
        <v>8</v>
      </c>
      <c r="BR304">
        <v>0</v>
      </c>
      <c r="BS304">
        <v>1</v>
      </c>
      <c r="BT304">
        <v>1</v>
      </c>
      <c r="BU304">
        <v>1</v>
      </c>
      <c r="BV304">
        <v>1</v>
      </c>
      <c r="BW304">
        <v>1</v>
      </c>
      <c r="BX304">
        <v>1</v>
      </c>
      <c r="BY304" t="s">
        <v>3</v>
      </c>
      <c r="BZ304">
        <v>0</v>
      </c>
      <c r="CA304">
        <v>0</v>
      </c>
      <c r="CB304" t="s">
        <v>3</v>
      </c>
      <c r="CE304">
        <v>0</v>
      </c>
      <c r="CF304">
        <v>0</v>
      </c>
      <c r="CG304">
        <v>0</v>
      </c>
      <c r="CM304">
        <v>0</v>
      </c>
      <c r="CN304" t="s">
        <v>3</v>
      </c>
      <c r="CO304">
        <v>0</v>
      </c>
      <c r="CP304">
        <f t="shared" si="199"/>
        <v>0</v>
      </c>
      <c r="CQ304">
        <f t="shared" si="200"/>
        <v>145</v>
      </c>
      <c r="CR304">
        <f t="shared" si="201"/>
        <v>0</v>
      </c>
      <c r="CS304">
        <f t="shared" si="202"/>
        <v>0</v>
      </c>
      <c r="CT304">
        <f t="shared" si="203"/>
        <v>0</v>
      </c>
      <c r="CU304">
        <f t="shared" si="204"/>
        <v>0</v>
      </c>
      <c r="CV304">
        <f t="shared" si="205"/>
        <v>0</v>
      </c>
      <c r="CW304">
        <f t="shared" si="206"/>
        <v>0</v>
      </c>
      <c r="CX304">
        <f t="shared" si="207"/>
        <v>0</v>
      </c>
      <c r="CY304">
        <f t="shared" si="208"/>
        <v>0</v>
      </c>
      <c r="CZ304">
        <f t="shared" si="209"/>
        <v>0</v>
      </c>
      <c r="DC304" t="s">
        <v>3</v>
      </c>
      <c r="DD304" t="s">
        <v>3</v>
      </c>
      <c r="DE304" t="s">
        <v>3</v>
      </c>
      <c r="DF304" t="s">
        <v>3</v>
      </c>
      <c r="DG304" t="s">
        <v>3</v>
      </c>
      <c r="DH304" t="s">
        <v>3</v>
      </c>
      <c r="DI304" t="s">
        <v>3</v>
      </c>
      <c r="DJ304" t="s">
        <v>3</v>
      </c>
      <c r="DK304" t="s">
        <v>3</v>
      </c>
      <c r="DL304" t="s">
        <v>3</v>
      </c>
      <c r="DM304" t="s">
        <v>3</v>
      </c>
      <c r="DN304">
        <v>0</v>
      </c>
      <c r="DO304">
        <v>0</v>
      </c>
      <c r="DP304">
        <v>1</v>
      </c>
      <c r="DQ304">
        <v>1</v>
      </c>
      <c r="DU304">
        <v>1013</v>
      </c>
      <c r="DV304" t="s">
        <v>42</v>
      </c>
      <c r="DW304" t="s">
        <v>42</v>
      </c>
      <c r="DX304">
        <v>1</v>
      </c>
      <c r="DZ304" t="s">
        <v>3</v>
      </c>
      <c r="EA304" t="s">
        <v>3</v>
      </c>
      <c r="EB304" t="s">
        <v>3</v>
      </c>
      <c r="EC304" t="s">
        <v>3</v>
      </c>
      <c r="EE304">
        <v>68514636</v>
      </c>
      <c r="EF304">
        <v>8</v>
      </c>
      <c r="EG304" t="s">
        <v>43</v>
      </c>
      <c r="EH304">
        <v>0</v>
      </c>
      <c r="EI304" t="s">
        <v>3</v>
      </c>
      <c r="EJ304">
        <v>1</v>
      </c>
      <c r="EK304">
        <v>1100</v>
      </c>
      <c r="EL304" t="s">
        <v>44</v>
      </c>
      <c r="EM304" t="s">
        <v>45</v>
      </c>
      <c r="EO304" t="s">
        <v>3</v>
      </c>
      <c r="EQ304">
        <v>0</v>
      </c>
      <c r="ER304">
        <v>145</v>
      </c>
      <c r="ES304">
        <v>145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5</v>
      </c>
      <c r="FC304">
        <v>0</v>
      </c>
      <c r="FD304">
        <v>18</v>
      </c>
      <c r="FF304">
        <v>145</v>
      </c>
      <c r="FQ304">
        <v>0</v>
      </c>
      <c r="FR304">
        <f t="shared" si="210"/>
        <v>0</v>
      </c>
      <c r="FS304">
        <v>0</v>
      </c>
      <c r="FX304">
        <v>0</v>
      </c>
      <c r="FY304">
        <v>0</v>
      </c>
      <c r="GA304" t="s">
        <v>3</v>
      </c>
      <c r="GD304">
        <v>1</v>
      </c>
      <c r="GF304">
        <v>-1967685</v>
      </c>
      <c r="GG304">
        <v>2</v>
      </c>
      <c r="GH304">
        <v>3</v>
      </c>
      <c r="GI304">
        <v>-2</v>
      </c>
      <c r="GJ304">
        <v>0</v>
      </c>
      <c r="GK304">
        <v>0</v>
      </c>
      <c r="GL304">
        <f t="shared" si="211"/>
        <v>0</v>
      </c>
      <c r="GM304">
        <f t="shared" si="212"/>
        <v>0</v>
      </c>
      <c r="GN304">
        <f t="shared" si="213"/>
        <v>0</v>
      </c>
      <c r="GO304">
        <f t="shared" si="214"/>
        <v>0</v>
      </c>
      <c r="GP304">
        <f t="shared" si="215"/>
        <v>0</v>
      </c>
      <c r="GR304">
        <v>1</v>
      </c>
      <c r="GS304">
        <v>1</v>
      </c>
      <c r="GT304">
        <v>0</v>
      </c>
      <c r="GU304" t="s">
        <v>3</v>
      </c>
      <c r="GV304">
        <f t="shared" si="216"/>
        <v>0</v>
      </c>
      <c r="GW304">
        <v>1</v>
      </c>
      <c r="GX304">
        <f t="shared" si="217"/>
        <v>0</v>
      </c>
      <c r="HA304">
        <v>0</v>
      </c>
      <c r="HB304">
        <v>0</v>
      </c>
      <c r="HC304">
        <f t="shared" si="218"/>
        <v>0</v>
      </c>
      <c r="HE304" t="s">
        <v>3</v>
      </c>
      <c r="HF304" t="s">
        <v>3</v>
      </c>
      <c r="HM304" t="s">
        <v>3</v>
      </c>
      <c r="HN304" t="s">
        <v>3</v>
      </c>
      <c r="HO304" t="s">
        <v>3</v>
      </c>
      <c r="HP304" t="s">
        <v>3</v>
      </c>
      <c r="HQ304" t="s">
        <v>3</v>
      </c>
      <c r="IK304">
        <v>0</v>
      </c>
    </row>
    <row r="305" spans="1:245" x14ac:dyDescent="0.2">
      <c r="A305">
        <v>17</v>
      </c>
      <c r="B305">
        <v>1</v>
      </c>
      <c r="E305" t="s">
        <v>394</v>
      </c>
      <c r="F305" t="s">
        <v>3</v>
      </c>
      <c r="G305" t="s">
        <v>250</v>
      </c>
      <c r="H305" t="s">
        <v>42</v>
      </c>
      <c r="I305">
        <v>0</v>
      </c>
      <c r="J305">
        <v>0</v>
      </c>
      <c r="K305">
        <v>0</v>
      </c>
      <c r="O305">
        <f t="shared" si="180"/>
        <v>0</v>
      </c>
      <c r="P305">
        <f t="shared" si="181"/>
        <v>0</v>
      </c>
      <c r="Q305">
        <f t="shared" si="182"/>
        <v>0</v>
      </c>
      <c r="R305">
        <f t="shared" si="183"/>
        <v>0</v>
      </c>
      <c r="S305">
        <f t="shared" si="184"/>
        <v>0</v>
      </c>
      <c r="T305">
        <f t="shared" si="185"/>
        <v>0</v>
      </c>
      <c r="U305">
        <f t="shared" si="186"/>
        <v>0</v>
      </c>
      <c r="V305">
        <f t="shared" si="187"/>
        <v>0</v>
      </c>
      <c r="W305">
        <f t="shared" si="188"/>
        <v>0</v>
      </c>
      <c r="X305">
        <f t="shared" si="189"/>
        <v>0</v>
      </c>
      <c r="Y305">
        <f t="shared" si="190"/>
        <v>0</v>
      </c>
      <c r="AA305">
        <v>78076343</v>
      </c>
      <c r="AB305">
        <f t="shared" si="191"/>
        <v>84</v>
      </c>
      <c r="AC305">
        <f t="shared" si="220"/>
        <v>84</v>
      </c>
      <c r="AD305">
        <f t="shared" si="192"/>
        <v>0</v>
      </c>
      <c r="AE305">
        <f t="shared" si="193"/>
        <v>0</v>
      </c>
      <c r="AF305">
        <f t="shared" si="194"/>
        <v>0</v>
      </c>
      <c r="AG305">
        <f t="shared" si="195"/>
        <v>0</v>
      </c>
      <c r="AH305">
        <f t="shared" si="196"/>
        <v>0</v>
      </c>
      <c r="AI305">
        <f t="shared" si="197"/>
        <v>0</v>
      </c>
      <c r="AJ305">
        <f t="shared" si="198"/>
        <v>0</v>
      </c>
      <c r="AK305">
        <v>84</v>
      </c>
      <c r="AL305">
        <v>84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1</v>
      </c>
      <c r="AW305">
        <v>1</v>
      </c>
      <c r="AZ305">
        <v>1</v>
      </c>
      <c r="BA305">
        <v>1</v>
      </c>
      <c r="BB305">
        <v>1</v>
      </c>
      <c r="BC305">
        <v>1</v>
      </c>
      <c r="BD305" t="s">
        <v>3</v>
      </c>
      <c r="BE305" t="s">
        <v>3</v>
      </c>
      <c r="BF305" t="s">
        <v>3</v>
      </c>
      <c r="BG305" t="s">
        <v>3</v>
      </c>
      <c r="BH305">
        <v>3</v>
      </c>
      <c r="BI305">
        <v>1</v>
      </c>
      <c r="BJ305" t="s">
        <v>3</v>
      </c>
      <c r="BM305">
        <v>1100</v>
      </c>
      <c r="BN305">
        <v>0</v>
      </c>
      <c r="BO305" t="s">
        <v>3</v>
      </c>
      <c r="BP305">
        <v>0</v>
      </c>
      <c r="BQ305">
        <v>8</v>
      </c>
      <c r="BR305">
        <v>0</v>
      </c>
      <c r="BS305">
        <v>1</v>
      </c>
      <c r="BT305">
        <v>1</v>
      </c>
      <c r="BU305">
        <v>1</v>
      </c>
      <c r="BV305">
        <v>1</v>
      </c>
      <c r="BW305">
        <v>1</v>
      </c>
      <c r="BX305">
        <v>1</v>
      </c>
      <c r="BY305" t="s">
        <v>3</v>
      </c>
      <c r="BZ305">
        <v>0</v>
      </c>
      <c r="CA305">
        <v>0</v>
      </c>
      <c r="CB305" t="s">
        <v>3</v>
      </c>
      <c r="CE305">
        <v>0</v>
      </c>
      <c r="CF305">
        <v>0</v>
      </c>
      <c r="CG305">
        <v>0</v>
      </c>
      <c r="CM305">
        <v>0</v>
      </c>
      <c r="CN305" t="s">
        <v>3</v>
      </c>
      <c r="CO305">
        <v>0</v>
      </c>
      <c r="CP305">
        <f t="shared" si="199"/>
        <v>0</v>
      </c>
      <c r="CQ305">
        <f t="shared" si="200"/>
        <v>84</v>
      </c>
      <c r="CR305">
        <f t="shared" si="201"/>
        <v>0</v>
      </c>
      <c r="CS305">
        <f t="shared" si="202"/>
        <v>0</v>
      </c>
      <c r="CT305">
        <f t="shared" si="203"/>
        <v>0</v>
      </c>
      <c r="CU305">
        <f t="shared" si="204"/>
        <v>0</v>
      </c>
      <c r="CV305">
        <f t="shared" si="205"/>
        <v>0</v>
      </c>
      <c r="CW305">
        <f t="shared" si="206"/>
        <v>0</v>
      </c>
      <c r="CX305">
        <f t="shared" si="207"/>
        <v>0</v>
      </c>
      <c r="CY305">
        <f t="shared" si="208"/>
        <v>0</v>
      </c>
      <c r="CZ305">
        <f t="shared" si="209"/>
        <v>0</v>
      </c>
      <c r="DC305" t="s">
        <v>3</v>
      </c>
      <c r="DD305" t="s">
        <v>3</v>
      </c>
      <c r="DE305" t="s">
        <v>3</v>
      </c>
      <c r="DF305" t="s">
        <v>3</v>
      </c>
      <c r="DG305" t="s">
        <v>3</v>
      </c>
      <c r="DH305" t="s">
        <v>3</v>
      </c>
      <c r="DI305" t="s">
        <v>3</v>
      </c>
      <c r="DJ305" t="s">
        <v>3</v>
      </c>
      <c r="DK305" t="s">
        <v>3</v>
      </c>
      <c r="DL305" t="s">
        <v>3</v>
      </c>
      <c r="DM305" t="s">
        <v>3</v>
      </c>
      <c r="DN305">
        <v>0</v>
      </c>
      <c r="DO305">
        <v>0</v>
      </c>
      <c r="DP305">
        <v>1</v>
      </c>
      <c r="DQ305">
        <v>1</v>
      </c>
      <c r="DU305">
        <v>1013</v>
      </c>
      <c r="DV305" t="s">
        <v>42</v>
      </c>
      <c r="DW305" t="s">
        <v>42</v>
      </c>
      <c r="DX305">
        <v>1</v>
      </c>
      <c r="DZ305" t="s">
        <v>3</v>
      </c>
      <c r="EA305" t="s">
        <v>3</v>
      </c>
      <c r="EB305" t="s">
        <v>3</v>
      </c>
      <c r="EC305" t="s">
        <v>3</v>
      </c>
      <c r="EE305">
        <v>68514636</v>
      </c>
      <c r="EF305">
        <v>8</v>
      </c>
      <c r="EG305" t="s">
        <v>43</v>
      </c>
      <c r="EH305">
        <v>0</v>
      </c>
      <c r="EI305" t="s">
        <v>3</v>
      </c>
      <c r="EJ305">
        <v>1</v>
      </c>
      <c r="EK305">
        <v>1100</v>
      </c>
      <c r="EL305" t="s">
        <v>44</v>
      </c>
      <c r="EM305" t="s">
        <v>45</v>
      </c>
      <c r="EO305" t="s">
        <v>3</v>
      </c>
      <c r="EQ305">
        <v>0</v>
      </c>
      <c r="ER305">
        <v>84</v>
      </c>
      <c r="ES305">
        <v>84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5</v>
      </c>
      <c r="FC305">
        <v>0</v>
      </c>
      <c r="FD305">
        <v>18</v>
      </c>
      <c r="FF305">
        <v>84</v>
      </c>
      <c r="FQ305">
        <v>0</v>
      </c>
      <c r="FR305">
        <f t="shared" si="210"/>
        <v>0</v>
      </c>
      <c r="FS305">
        <v>0</v>
      </c>
      <c r="FX305">
        <v>0</v>
      </c>
      <c r="FY305">
        <v>0</v>
      </c>
      <c r="GA305" t="s">
        <v>3</v>
      </c>
      <c r="GD305">
        <v>1</v>
      </c>
      <c r="GF305">
        <v>-255561243</v>
      </c>
      <c r="GG305">
        <v>2</v>
      </c>
      <c r="GH305">
        <v>3</v>
      </c>
      <c r="GI305">
        <v>-2</v>
      </c>
      <c r="GJ305">
        <v>0</v>
      </c>
      <c r="GK305">
        <v>0</v>
      </c>
      <c r="GL305">
        <f t="shared" si="211"/>
        <v>0</v>
      </c>
      <c r="GM305">
        <f t="shared" si="212"/>
        <v>0</v>
      </c>
      <c r="GN305">
        <f t="shared" si="213"/>
        <v>0</v>
      </c>
      <c r="GO305">
        <f t="shared" si="214"/>
        <v>0</v>
      </c>
      <c r="GP305">
        <f t="shared" si="215"/>
        <v>0</v>
      </c>
      <c r="GR305">
        <v>1</v>
      </c>
      <c r="GS305">
        <v>1</v>
      </c>
      <c r="GT305">
        <v>0</v>
      </c>
      <c r="GU305" t="s">
        <v>3</v>
      </c>
      <c r="GV305">
        <f t="shared" si="216"/>
        <v>0</v>
      </c>
      <c r="GW305">
        <v>1</v>
      </c>
      <c r="GX305">
        <f t="shared" si="217"/>
        <v>0</v>
      </c>
      <c r="HA305">
        <v>0</v>
      </c>
      <c r="HB305">
        <v>0</v>
      </c>
      <c r="HC305">
        <f t="shared" si="218"/>
        <v>0</v>
      </c>
      <c r="HE305" t="s">
        <v>3</v>
      </c>
      <c r="HF305" t="s">
        <v>3</v>
      </c>
      <c r="HM305" t="s">
        <v>3</v>
      </c>
      <c r="HN305" t="s">
        <v>3</v>
      </c>
      <c r="HO305" t="s">
        <v>3</v>
      </c>
      <c r="HP305" t="s">
        <v>3</v>
      </c>
      <c r="HQ305" t="s">
        <v>3</v>
      </c>
      <c r="IK305">
        <v>0</v>
      </c>
    </row>
    <row r="306" spans="1:245" x14ac:dyDescent="0.2">
      <c r="A306">
        <v>17</v>
      </c>
      <c r="B306">
        <v>1</v>
      </c>
      <c r="C306">
        <f>ROW(SmtRes!A298)</f>
        <v>298</v>
      </c>
      <c r="D306">
        <f>ROW(EtalonRes!A301)</f>
        <v>301</v>
      </c>
      <c r="E306" t="s">
        <v>395</v>
      </c>
      <c r="F306" t="s">
        <v>95</v>
      </c>
      <c r="G306" t="s">
        <v>96</v>
      </c>
      <c r="H306" t="s">
        <v>76</v>
      </c>
      <c r="I306">
        <f>ROUND(784/100,9)</f>
        <v>7.84</v>
      </c>
      <c r="J306">
        <v>0</v>
      </c>
      <c r="K306">
        <f>ROUND(784/100,9)</f>
        <v>7.84</v>
      </c>
      <c r="O306">
        <f t="shared" si="180"/>
        <v>11773.31</v>
      </c>
      <c r="P306">
        <f t="shared" si="181"/>
        <v>0</v>
      </c>
      <c r="Q306">
        <f t="shared" si="182"/>
        <v>227.92</v>
      </c>
      <c r="R306">
        <f t="shared" si="183"/>
        <v>35.1</v>
      </c>
      <c r="S306">
        <f t="shared" si="184"/>
        <v>11545.39</v>
      </c>
      <c r="T306">
        <f t="shared" si="185"/>
        <v>0</v>
      </c>
      <c r="U306">
        <f t="shared" si="186"/>
        <v>35.201599999999999</v>
      </c>
      <c r="V306">
        <f t="shared" si="187"/>
        <v>7.8399999999999997E-2</v>
      </c>
      <c r="W306">
        <f t="shared" si="188"/>
        <v>0</v>
      </c>
      <c r="X306">
        <f t="shared" si="189"/>
        <v>11001.47</v>
      </c>
      <c r="Y306">
        <f t="shared" si="190"/>
        <v>7527.32</v>
      </c>
      <c r="AA306">
        <v>78076343</v>
      </c>
      <c r="AB306">
        <f t="shared" si="191"/>
        <v>41.77</v>
      </c>
      <c r="AC306">
        <f>ROUND(((ES306*0)),2)</f>
        <v>0</v>
      </c>
      <c r="AD306">
        <f t="shared" si="192"/>
        <v>2.2999999999999998</v>
      </c>
      <c r="AE306">
        <f t="shared" si="193"/>
        <v>0.12</v>
      </c>
      <c r="AF306">
        <f t="shared" si="194"/>
        <v>39.47</v>
      </c>
      <c r="AG306">
        <f t="shared" si="195"/>
        <v>0</v>
      </c>
      <c r="AH306">
        <f t="shared" si="196"/>
        <v>4.49</v>
      </c>
      <c r="AI306">
        <f t="shared" si="197"/>
        <v>0.01</v>
      </c>
      <c r="AJ306">
        <f t="shared" si="198"/>
        <v>0</v>
      </c>
      <c r="AK306">
        <v>53.17</v>
      </c>
      <c r="AL306">
        <v>11.4</v>
      </c>
      <c r="AM306">
        <v>2.2999999999999998</v>
      </c>
      <c r="AN306">
        <v>0.12</v>
      </c>
      <c r="AO306">
        <v>39.47</v>
      </c>
      <c r="AP306">
        <v>0</v>
      </c>
      <c r="AQ306">
        <v>4.49</v>
      </c>
      <c r="AR306">
        <v>0.01</v>
      </c>
      <c r="AS306">
        <v>0</v>
      </c>
      <c r="AT306">
        <v>95</v>
      </c>
      <c r="AU306">
        <v>65</v>
      </c>
      <c r="AV306">
        <v>1</v>
      </c>
      <c r="AW306">
        <v>1</v>
      </c>
      <c r="AZ306">
        <v>1</v>
      </c>
      <c r="BA306">
        <v>37.31</v>
      </c>
      <c r="BB306">
        <v>12.64</v>
      </c>
      <c r="BC306">
        <v>17.100000000000001</v>
      </c>
      <c r="BD306" t="s">
        <v>3</v>
      </c>
      <c r="BE306" t="s">
        <v>3</v>
      </c>
      <c r="BF306" t="s">
        <v>3</v>
      </c>
      <c r="BG306" t="s">
        <v>3</v>
      </c>
      <c r="BH306">
        <v>0</v>
      </c>
      <c r="BI306">
        <v>2</v>
      </c>
      <c r="BJ306" t="s">
        <v>97</v>
      </c>
      <c r="BM306">
        <v>108001</v>
      </c>
      <c r="BN306">
        <v>0</v>
      </c>
      <c r="BO306" t="s">
        <v>95</v>
      </c>
      <c r="BP306">
        <v>1</v>
      </c>
      <c r="BQ306">
        <v>3</v>
      </c>
      <c r="BR306">
        <v>0</v>
      </c>
      <c r="BS306">
        <v>37.31</v>
      </c>
      <c r="BT306">
        <v>1</v>
      </c>
      <c r="BU306">
        <v>1</v>
      </c>
      <c r="BV306">
        <v>1</v>
      </c>
      <c r="BW306">
        <v>1</v>
      </c>
      <c r="BX306">
        <v>1</v>
      </c>
      <c r="BY306" t="s">
        <v>3</v>
      </c>
      <c r="BZ306">
        <v>95</v>
      </c>
      <c r="CA306">
        <v>65</v>
      </c>
      <c r="CB306" t="s">
        <v>3</v>
      </c>
      <c r="CE306">
        <v>0</v>
      </c>
      <c r="CF306">
        <v>0</v>
      </c>
      <c r="CG306">
        <v>0</v>
      </c>
      <c r="CM306">
        <v>0</v>
      </c>
      <c r="CN306" t="s">
        <v>3</v>
      </c>
      <c r="CO306">
        <v>0</v>
      </c>
      <c r="CP306">
        <f t="shared" si="199"/>
        <v>11773.31</v>
      </c>
      <c r="CQ306">
        <f t="shared" si="200"/>
        <v>0</v>
      </c>
      <c r="CR306">
        <f t="shared" si="201"/>
        <v>29.071999999999999</v>
      </c>
      <c r="CS306">
        <f t="shared" si="202"/>
        <v>4.4771999999999998</v>
      </c>
      <c r="CT306">
        <f t="shared" si="203"/>
        <v>1472.6257000000001</v>
      </c>
      <c r="CU306">
        <f t="shared" si="204"/>
        <v>0</v>
      </c>
      <c r="CV306">
        <f t="shared" si="205"/>
        <v>4.49</v>
      </c>
      <c r="CW306">
        <f t="shared" si="206"/>
        <v>0.01</v>
      </c>
      <c r="CX306">
        <f t="shared" si="207"/>
        <v>0</v>
      </c>
      <c r="CY306">
        <f t="shared" si="208"/>
        <v>11001.4655</v>
      </c>
      <c r="CZ306">
        <f t="shared" si="209"/>
        <v>7527.3184999999994</v>
      </c>
      <c r="DC306" t="s">
        <v>3</v>
      </c>
      <c r="DD306" t="s">
        <v>36</v>
      </c>
      <c r="DE306" t="s">
        <v>3</v>
      </c>
      <c r="DF306" t="s">
        <v>3</v>
      </c>
      <c r="DG306" t="s">
        <v>3</v>
      </c>
      <c r="DH306" t="s">
        <v>3</v>
      </c>
      <c r="DI306" t="s">
        <v>3</v>
      </c>
      <c r="DJ306" t="s">
        <v>3</v>
      </c>
      <c r="DK306" t="s">
        <v>3</v>
      </c>
      <c r="DL306" t="s">
        <v>3</v>
      </c>
      <c r="DM306" t="s">
        <v>3</v>
      </c>
      <c r="DN306">
        <v>0</v>
      </c>
      <c r="DO306">
        <v>0</v>
      </c>
      <c r="DP306">
        <v>1</v>
      </c>
      <c r="DQ306">
        <v>1</v>
      </c>
      <c r="DU306">
        <v>1003</v>
      </c>
      <c r="DV306" t="s">
        <v>76</v>
      </c>
      <c r="DW306" t="s">
        <v>76</v>
      </c>
      <c r="DX306">
        <v>100</v>
      </c>
      <c r="DZ306" t="s">
        <v>3</v>
      </c>
      <c r="EA306" t="s">
        <v>3</v>
      </c>
      <c r="EB306" t="s">
        <v>3</v>
      </c>
      <c r="EC306" t="s">
        <v>3</v>
      </c>
      <c r="EE306">
        <v>68514339</v>
      </c>
      <c r="EF306">
        <v>3</v>
      </c>
      <c r="EG306" t="s">
        <v>37</v>
      </c>
      <c r="EH306">
        <v>0</v>
      </c>
      <c r="EI306" t="s">
        <v>3</v>
      </c>
      <c r="EJ306">
        <v>2</v>
      </c>
      <c r="EK306">
        <v>108001</v>
      </c>
      <c r="EL306" t="s">
        <v>64</v>
      </c>
      <c r="EM306" t="s">
        <v>65</v>
      </c>
      <c r="EO306" t="s">
        <v>3</v>
      </c>
      <c r="EQ306">
        <v>0</v>
      </c>
      <c r="ER306">
        <v>53.17</v>
      </c>
      <c r="ES306">
        <v>11.4</v>
      </c>
      <c r="ET306">
        <v>2.2999999999999998</v>
      </c>
      <c r="EU306">
        <v>0.12</v>
      </c>
      <c r="EV306">
        <v>39.47</v>
      </c>
      <c r="EW306">
        <v>4.49</v>
      </c>
      <c r="EX306">
        <v>0.01</v>
      </c>
      <c r="EY306">
        <v>0</v>
      </c>
      <c r="FQ306">
        <v>0</v>
      </c>
      <c r="FR306">
        <f t="shared" si="210"/>
        <v>0</v>
      </c>
      <c r="FS306">
        <v>0</v>
      </c>
      <c r="FX306">
        <v>95</v>
      </c>
      <c r="FY306">
        <v>65</v>
      </c>
      <c r="GA306" t="s">
        <v>3</v>
      </c>
      <c r="GD306">
        <v>1</v>
      </c>
      <c r="GF306">
        <v>-1199761563</v>
      </c>
      <c r="GG306">
        <v>2</v>
      </c>
      <c r="GH306">
        <v>1</v>
      </c>
      <c r="GI306">
        <v>2</v>
      </c>
      <c r="GJ306">
        <v>0</v>
      </c>
      <c r="GK306">
        <v>0</v>
      </c>
      <c r="GL306">
        <f t="shared" si="211"/>
        <v>0</v>
      </c>
      <c r="GM306">
        <f t="shared" si="212"/>
        <v>30302.1</v>
      </c>
      <c r="GN306">
        <f t="shared" si="213"/>
        <v>0</v>
      </c>
      <c r="GO306">
        <f t="shared" si="214"/>
        <v>30302.1</v>
      </c>
      <c r="GP306">
        <f t="shared" si="215"/>
        <v>0</v>
      </c>
      <c r="GR306">
        <v>0</v>
      </c>
      <c r="GS306">
        <v>3</v>
      </c>
      <c r="GT306">
        <v>0</v>
      </c>
      <c r="GU306" t="s">
        <v>3</v>
      </c>
      <c r="GV306">
        <f t="shared" si="216"/>
        <v>0</v>
      </c>
      <c r="GW306">
        <v>1</v>
      </c>
      <c r="GX306">
        <f t="shared" si="217"/>
        <v>0</v>
      </c>
      <c r="HA306">
        <v>0</v>
      </c>
      <c r="HB306">
        <v>0</v>
      </c>
      <c r="HC306">
        <f t="shared" si="218"/>
        <v>0</v>
      </c>
      <c r="HE306" t="s">
        <v>3</v>
      </c>
      <c r="HF306" t="s">
        <v>3</v>
      </c>
      <c r="HM306" t="s">
        <v>3</v>
      </c>
      <c r="HN306" t="s">
        <v>3</v>
      </c>
      <c r="HO306" t="s">
        <v>3</v>
      </c>
      <c r="HP306" t="s">
        <v>3</v>
      </c>
      <c r="HQ306" t="s">
        <v>3</v>
      </c>
      <c r="IK306">
        <v>0</v>
      </c>
    </row>
    <row r="307" spans="1:245" x14ac:dyDescent="0.2">
      <c r="A307">
        <v>17</v>
      </c>
      <c r="B307">
        <v>1</v>
      </c>
      <c r="E307" t="s">
        <v>396</v>
      </c>
      <c r="F307" t="s">
        <v>3</v>
      </c>
      <c r="G307" t="s">
        <v>253</v>
      </c>
      <c r="H307" t="s">
        <v>80</v>
      </c>
      <c r="I307">
        <v>784</v>
      </c>
      <c r="J307">
        <v>0</v>
      </c>
      <c r="K307">
        <v>784</v>
      </c>
      <c r="O307">
        <f t="shared" si="180"/>
        <v>40768</v>
      </c>
      <c r="P307">
        <f t="shared" si="181"/>
        <v>40768</v>
      </c>
      <c r="Q307">
        <f t="shared" si="182"/>
        <v>0</v>
      </c>
      <c r="R307">
        <f t="shared" si="183"/>
        <v>0</v>
      </c>
      <c r="S307">
        <f t="shared" si="184"/>
        <v>0</v>
      </c>
      <c r="T307">
        <f t="shared" si="185"/>
        <v>0</v>
      </c>
      <c r="U307">
        <f t="shared" si="186"/>
        <v>0</v>
      </c>
      <c r="V307">
        <f t="shared" si="187"/>
        <v>0</v>
      </c>
      <c r="W307">
        <f t="shared" si="188"/>
        <v>0</v>
      </c>
      <c r="X307">
        <f t="shared" si="189"/>
        <v>0</v>
      </c>
      <c r="Y307">
        <f t="shared" si="190"/>
        <v>0</v>
      </c>
      <c r="AA307">
        <v>78076343</v>
      </c>
      <c r="AB307">
        <f t="shared" si="191"/>
        <v>52</v>
      </c>
      <c r="AC307">
        <f t="shared" ref="AC307:AC321" si="221">ROUND((ES307),2)</f>
        <v>52</v>
      </c>
      <c r="AD307">
        <f t="shared" si="192"/>
        <v>0</v>
      </c>
      <c r="AE307">
        <f t="shared" si="193"/>
        <v>0</v>
      </c>
      <c r="AF307">
        <f t="shared" si="194"/>
        <v>0</v>
      </c>
      <c r="AG307">
        <f t="shared" si="195"/>
        <v>0</v>
      </c>
      <c r="AH307">
        <f t="shared" si="196"/>
        <v>0</v>
      </c>
      <c r="AI307">
        <f t="shared" si="197"/>
        <v>0</v>
      </c>
      <c r="AJ307">
        <f t="shared" si="198"/>
        <v>0</v>
      </c>
      <c r="AK307">
        <v>52</v>
      </c>
      <c r="AL307">
        <v>52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1</v>
      </c>
      <c r="AW307">
        <v>1</v>
      </c>
      <c r="AZ307">
        <v>1</v>
      </c>
      <c r="BA307">
        <v>1</v>
      </c>
      <c r="BB307">
        <v>1</v>
      </c>
      <c r="BC307">
        <v>1</v>
      </c>
      <c r="BD307" t="s">
        <v>3</v>
      </c>
      <c r="BE307" t="s">
        <v>3</v>
      </c>
      <c r="BF307" t="s">
        <v>3</v>
      </c>
      <c r="BG307" t="s">
        <v>3</v>
      </c>
      <c r="BH307">
        <v>3</v>
      </c>
      <c r="BI307">
        <v>1</v>
      </c>
      <c r="BJ307" t="s">
        <v>3</v>
      </c>
      <c r="BM307">
        <v>1100</v>
      </c>
      <c r="BN307">
        <v>0</v>
      </c>
      <c r="BO307" t="s">
        <v>3</v>
      </c>
      <c r="BP307">
        <v>0</v>
      </c>
      <c r="BQ307">
        <v>8</v>
      </c>
      <c r="BR307">
        <v>0</v>
      </c>
      <c r="BS307">
        <v>1</v>
      </c>
      <c r="BT307">
        <v>1</v>
      </c>
      <c r="BU307">
        <v>1</v>
      </c>
      <c r="BV307">
        <v>1</v>
      </c>
      <c r="BW307">
        <v>1</v>
      </c>
      <c r="BX307">
        <v>1</v>
      </c>
      <c r="BY307" t="s">
        <v>3</v>
      </c>
      <c r="BZ307">
        <v>0</v>
      </c>
      <c r="CA307">
        <v>0</v>
      </c>
      <c r="CB307" t="s">
        <v>3</v>
      </c>
      <c r="CE307">
        <v>0</v>
      </c>
      <c r="CF307">
        <v>0</v>
      </c>
      <c r="CG307">
        <v>0</v>
      </c>
      <c r="CM307">
        <v>0</v>
      </c>
      <c r="CN307" t="s">
        <v>3</v>
      </c>
      <c r="CO307">
        <v>0</v>
      </c>
      <c r="CP307">
        <f t="shared" si="199"/>
        <v>40768</v>
      </c>
      <c r="CQ307">
        <f t="shared" si="200"/>
        <v>52</v>
      </c>
      <c r="CR307">
        <f t="shared" si="201"/>
        <v>0</v>
      </c>
      <c r="CS307">
        <f t="shared" si="202"/>
        <v>0</v>
      </c>
      <c r="CT307">
        <f t="shared" si="203"/>
        <v>0</v>
      </c>
      <c r="CU307">
        <f t="shared" si="204"/>
        <v>0</v>
      </c>
      <c r="CV307">
        <f t="shared" si="205"/>
        <v>0</v>
      </c>
      <c r="CW307">
        <f t="shared" si="206"/>
        <v>0</v>
      </c>
      <c r="CX307">
        <f t="shared" si="207"/>
        <v>0</v>
      </c>
      <c r="CY307">
        <f t="shared" si="208"/>
        <v>0</v>
      </c>
      <c r="CZ307">
        <f t="shared" si="209"/>
        <v>0</v>
      </c>
      <c r="DC307" t="s">
        <v>3</v>
      </c>
      <c r="DD307" t="s">
        <v>3</v>
      </c>
      <c r="DE307" t="s">
        <v>3</v>
      </c>
      <c r="DF307" t="s">
        <v>3</v>
      </c>
      <c r="DG307" t="s">
        <v>3</v>
      </c>
      <c r="DH307" t="s">
        <v>3</v>
      </c>
      <c r="DI307" t="s">
        <v>3</v>
      </c>
      <c r="DJ307" t="s">
        <v>3</v>
      </c>
      <c r="DK307" t="s">
        <v>3</v>
      </c>
      <c r="DL307" t="s">
        <v>3</v>
      </c>
      <c r="DM307" t="s">
        <v>3</v>
      </c>
      <c r="DN307">
        <v>0</v>
      </c>
      <c r="DO307">
        <v>0</v>
      </c>
      <c r="DP307">
        <v>1</v>
      </c>
      <c r="DQ307">
        <v>1</v>
      </c>
      <c r="DU307">
        <v>1003</v>
      </c>
      <c r="DV307" t="s">
        <v>80</v>
      </c>
      <c r="DW307" t="s">
        <v>80</v>
      </c>
      <c r="DX307">
        <v>1</v>
      </c>
      <c r="DZ307" t="s">
        <v>3</v>
      </c>
      <c r="EA307" t="s">
        <v>3</v>
      </c>
      <c r="EB307" t="s">
        <v>3</v>
      </c>
      <c r="EC307" t="s">
        <v>3</v>
      </c>
      <c r="EE307">
        <v>68514636</v>
      </c>
      <c r="EF307">
        <v>8</v>
      </c>
      <c r="EG307" t="s">
        <v>43</v>
      </c>
      <c r="EH307">
        <v>0</v>
      </c>
      <c r="EI307" t="s">
        <v>3</v>
      </c>
      <c r="EJ307">
        <v>1</v>
      </c>
      <c r="EK307">
        <v>1100</v>
      </c>
      <c r="EL307" t="s">
        <v>44</v>
      </c>
      <c r="EM307" t="s">
        <v>45</v>
      </c>
      <c r="EO307" t="s">
        <v>3</v>
      </c>
      <c r="EQ307">
        <v>0</v>
      </c>
      <c r="ER307">
        <v>52</v>
      </c>
      <c r="ES307">
        <v>52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5</v>
      </c>
      <c r="FC307">
        <v>0</v>
      </c>
      <c r="FD307">
        <v>18</v>
      </c>
      <c r="FF307">
        <v>52</v>
      </c>
      <c r="FQ307">
        <v>0</v>
      </c>
      <c r="FR307">
        <f t="shared" si="210"/>
        <v>0</v>
      </c>
      <c r="FS307">
        <v>0</v>
      </c>
      <c r="FX307">
        <v>0</v>
      </c>
      <c r="FY307">
        <v>0</v>
      </c>
      <c r="GA307" t="s">
        <v>3</v>
      </c>
      <c r="GD307">
        <v>1</v>
      </c>
      <c r="GF307">
        <v>1693382902</v>
      </c>
      <c r="GG307">
        <v>2</v>
      </c>
      <c r="GH307">
        <v>3</v>
      </c>
      <c r="GI307">
        <v>-2</v>
      </c>
      <c r="GJ307">
        <v>0</v>
      </c>
      <c r="GK307">
        <v>0</v>
      </c>
      <c r="GL307">
        <f t="shared" si="211"/>
        <v>0</v>
      </c>
      <c r="GM307">
        <f t="shared" si="212"/>
        <v>40768</v>
      </c>
      <c r="GN307">
        <f t="shared" si="213"/>
        <v>40768</v>
      </c>
      <c r="GO307">
        <f t="shared" si="214"/>
        <v>0</v>
      </c>
      <c r="GP307">
        <f t="shared" si="215"/>
        <v>0</v>
      </c>
      <c r="GR307">
        <v>1</v>
      </c>
      <c r="GS307">
        <v>1</v>
      </c>
      <c r="GT307">
        <v>0</v>
      </c>
      <c r="GU307" t="s">
        <v>3</v>
      </c>
      <c r="GV307">
        <f t="shared" si="216"/>
        <v>0</v>
      </c>
      <c r="GW307">
        <v>1</v>
      </c>
      <c r="GX307">
        <f t="shared" si="217"/>
        <v>0</v>
      </c>
      <c r="HA307">
        <v>0</v>
      </c>
      <c r="HB307">
        <v>0</v>
      </c>
      <c r="HC307">
        <f t="shared" si="218"/>
        <v>0</v>
      </c>
      <c r="HE307" t="s">
        <v>3</v>
      </c>
      <c r="HF307" t="s">
        <v>3</v>
      </c>
      <c r="HM307" t="s">
        <v>3</v>
      </c>
      <c r="HN307" t="s">
        <v>3</v>
      </c>
      <c r="HO307" t="s">
        <v>3</v>
      </c>
      <c r="HP307" t="s">
        <v>3</v>
      </c>
      <c r="HQ307" t="s">
        <v>3</v>
      </c>
      <c r="IK307">
        <v>0</v>
      </c>
    </row>
    <row r="308" spans="1:245" x14ac:dyDescent="0.2">
      <c r="A308">
        <v>17</v>
      </c>
      <c r="B308">
        <v>1</v>
      </c>
      <c r="E308" t="s">
        <v>397</v>
      </c>
      <c r="F308" t="s">
        <v>3</v>
      </c>
      <c r="G308" t="s">
        <v>255</v>
      </c>
      <c r="H308" t="s">
        <v>42</v>
      </c>
      <c r="I308">
        <v>14</v>
      </c>
      <c r="J308">
        <v>0</v>
      </c>
      <c r="K308">
        <v>14</v>
      </c>
      <c r="O308">
        <f t="shared" si="180"/>
        <v>70</v>
      </c>
      <c r="P308">
        <f t="shared" si="181"/>
        <v>70</v>
      </c>
      <c r="Q308">
        <f t="shared" si="182"/>
        <v>0</v>
      </c>
      <c r="R308">
        <f t="shared" si="183"/>
        <v>0</v>
      </c>
      <c r="S308">
        <f t="shared" si="184"/>
        <v>0</v>
      </c>
      <c r="T308">
        <f t="shared" si="185"/>
        <v>0</v>
      </c>
      <c r="U308">
        <f t="shared" si="186"/>
        <v>0</v>
      </c>
      <c r="V308">
        <f t="shared" si="187"/>
        <v>0</v>
      </c>
      <c r="W308">
        <f t="shared" si="188"/>
        <v>0</v>
      </c>
      <c r="X308">
        <f t="shared" si="189"/>
        <v>0</v>
      </c>
      <c r="Y308">
        <f t="shared" si="190"/>
        <v>0</v>
      </c>
      <c r="AA308">
        <v>78076343</v>
      </c>
      <c r="AB308">
        <f t="shared" si="191"/>
        <v>5</v>
      </c>
      <c r="AC308">
        <f t="shared" si="221"/>
        <v>5</v>
      </c>
      <c r="AD308">
        <f t="shared" si="192"/>
        <v>0</v>
      </c>
      <c r="AE308">
        <f t="shared" si="193"/>
        <v>0</v>
      </c>
      <c r="AF308">
        <f t="shared" si="194"/>
        <v>0</v>
      </c>
      <c r="AG308">
        <f t="shared" si="195"/>
        <v>0</v>
      </c>
      <c r="AH308">
        <f t="shared" si="196"/>
        <v>0</v>
      </c>
      <c r="AI308">
        <f t="shared" si="197"/>
        <v>0</v>
      </c>
      <c r="AJ308">
        <f t="shared" si="198"/>
        <v>0</v>
      </c>
      <c r="AK308">
        <v>5</v>
      </c>
      <c r="AL308">
        <v>5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1</v>
      </c>
      <c r="AW308">
        <v>1</v>
      </c>
      <c r="AZ308">
        <v>1</v>
      </c>
      <c r="BA308">
        <v>1</v>
      </c>
      <c r="BB308">
        <v>1</v>
      </c>
      <c r="BC308">
        <v>1</v>
      </c>
      <c r="BD308" t="s">
        <v>3</v>
      </c>
      <c r="BE308" t="s">
        <v>3</v>
      </c>
      <c r="BF308" t="s">
        <v>3</v>
      </c>
      <c r="BG308" t="s">
        <v>3</v>
      </c>
      <c r="BH308">
        <v>3</v>
      </c>
      <c r="BI308">
        <v>1</v>
      </c>
      <c r="BJ308" t="s">
        <v>3</v>
      </c>
      <c r="BM308">
        <v>1100</v>
      </c>
      <c r="BN308">
        <v>0</v>
      </c>
      <c r="BO308" t="s">
        <v>3</v>
      </c>
      <c r="BP308">
        <v>0</v>
      </c>
      <c r="BQ308">
        <v>8</v>
      </c>
      <c r="BR308">
        <v>0</v>
      </c>
      <c r="BS308">
        <v>1</v>
      </c>
      <c r="BT308">
        <v>1</v>
      </c>
      <c r="BU308">
        <v>1</v>
      </c>
      <c r="BV308">
        <v>1</v>
      </c>
      <c r="BW308">
        <v>1</v>
      </c>
      <c r="BX308">
        <v>1</v>
      </c>
      <c r="BY308" t="s">
        <v>3</v>
      </c>
      <c r="BZ308">
        <v>0</v>
      </c>
      <c r="CA308">
        <v>0</v>
      </c>
      <c r="CB308" t="s">
        <v>3</v>
      </c>
      <c r="CE308">
        <v>0</v>
      </c>
      <c r="CF308">
        <v>0</v>
      </c>
      <c r="CG308">
        <v>0</v>
      </c>
      <c r="CM308">
        <v>0</v>
      </c>
      <c r="CN308" t="s">
        <v>3</v>
      </c>
      <c r="CO308">
        <v>0</v>
      </c>
      <c r="CP308">
        <f t="shared" si="199"/>
        <v>70</v>
      </c>
      <c r="CQ308">
        <f t="shared" si="200"/>
        <v>5</v>
      </c>
      <c r="CR308">
        <f t="shared" si="201"/>
        <v>0</v>
      </c>
      <c r="CS308">
        <f t="shared" si="202"/>
        <v>0</v>
      </c>
      <c r="CT308">
        <f t="shared" si="203"/>
        <v>0</v>
      </c>
      <c r="CU308">
        <f t="shared" si="204"/>
        <v>0</v>
      </c>
      <c r="CV308">
        <f t="shared" si="205"/>
        <v>0</v>
      </c>
      <c r="CW308">
        <f t="shared" si="206"/>
        <v>0</v>
      </c>
      <c r="CX308">
        <f t="shared" si="207"/>
        <v>0</v>
      </c>
      <c r="CY308">
        <f t="shared" si="208"/>
        <v>0</v>
      </c>
      <c r="CZ308">
        <f t="shared" si="209"/>
        <v>0</v>
      </c>
      <c r="DC308" t="s">
        <v>3</v>
      </c>
      <c r="DD308" t="s">
        <v>3</v>
      </c>
      <c r="DE308" t="s">
        <v>3</v>
      </c>
      <c r="DF308" t="s">
        <v>3</v>
      </c>
      <c r="DG308" t="s">
        <v>3</v>
      </c>
      <c r="DH308" t="s">
        <v>3</v>
      </c>
      <c r="DI308" t="s">
        <v>3</v>
      </c>
      <c r="DJ308" t="s">
        <v>3</v>
      </c>
      <c r="DK308" t="s">
        <v>3</v>
      </c>
      <c r="DL308" t="s">
        <v>3</v>
      </c>
      <c r="DM308" t="s">
        <v>3</v>
      </c>
      <c r="DN308">
        <v>0</v>
      </c>
      <c r="DO308">
        <v>0</v>
      </c>
      <c r="DP308">
        <v>1</v>
      </c>
      <c r="DQ308">
        <v>1</v>
      </c>
      <c r="DU308">
        <v>1013</v>
      </c>
      <c r="DV308" t="s">
        <v>42</v>
      </c>
      <c r="DW308" t="s">
        <v>42</v>
      </c>
      <c r="DX308">
        <v>1</v>
      </c>
      <c r="DZ308" t="s">
        <v>3</v>
      </c>
      <c r="EA308" t="s">
        <v>3</v>
      </c>
      <c r="EB308" t="s">
        <v>3</v>
      </c>
      <c r="EC308" t="s">
        <v>3</v>
      </c>
      <c r="EE308">
        <v>68514636</v>
      </c>
      <c r="EF308">
        <v>8</v>
      </c>
      <c r="EG308" t="s">
        <v>43</v>
      </c>
      <c r="EH308">
        <v>0</v>
      </c>
      <c r="EI308" t="s">
        <v>3</v>
      </c>
      <c r="EJ308">
        <v>1</v>
      </c>
      <c r="EK308">
        <v>1100</v>
      </c>
      <c r="EL308" t="s">
        <v>44</v>
      </c>
      <c r="EM308" t="s">
        <v>45</v>
      </c>
      <c r="EO308" t="s">
        <v>3</v>
      </c>
      <c r="EQ308">
        <v>0</v>
      </c>
      <c r="ER308">
        <v>5</v>
      </c>
      <c r="ES308">
        <v>5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5</v>
      </c>
      <c r="FC308">
        <v>0</v>
      </c>
      <c r="FD308">
        <v>18</v>
      </c>
      <c r="FF308">
        <v>5</v>
      </c>
      <c r="FQ308">
        <v>0</v>
      </c>
      <c r="FR308">
        <f t="shared" si="210"/>
        <v>0</v>
      </c>
      <c r="FS308">
        <v>0</v>
      </c>
      <c r="FX308">
        <v>0</v>
      </c>
      <c r="FY308">
        <v>0</v>
      </c>
      <c r="GA308" t="s">
        <v>3</v>
      </c>
      <c r="GD308">
        <v>1</v>
      </c>
      <c r="GF308">
        <v>1151470292</v>
      </c>
      <c r="GG308">
        <v>2</v>
      </c>
      <c r="GH308">
        <v>3</v>
      </c>
      <c r="GI308">
        <v>-2</v>
      </c>
      <c r="GJ308">
        <v>0</v>
      </c>
      <c r="GK308">
        <v>0</v>
      </c>
      <c r="GL308">
        <f t="shared" si="211"/>
        <v>0</v>
      </c>
      <c r="GM308">
        <f t="shared" si="212"/>
        <v>70</v>
      </c>
      <c r="GN308">
        <f t="shared" si="213"/>
        <v>70</v>
      </c>
      <c r="GO308">
        <f t="shared" si="214"/>
        <v>0</v>
      </c>
      <c r="GP308">
        <f t="shared" si="215"/>
        <v>0</v>
      </c>
      <c r="GR308">
        <v>1</v>
      </c>
      <c r="GS308">
        <v>1</v>
      </c>
      <c r="GT308">
        <v>0</v>
      </c>
      <c r="GU308" t="s">
        <v>3</v>
      </c>
      <c r="GV308">
        <f t="shared" si="216"/>
        <v>0</v>
      </c>
      <c r="GW308">
        <v>1</v>
      </c>
      <c r="GX308">
        <f t="shared" si="217"/>
        <v>0</v>
      </c>
      <c r="HA308">
        <v>0</v>
      </c>
      <c r="HB308">
        <v>0</v>
      </c>
      <c r="HC308">
        <f t="shared" si="218"/>
        <v>0</v>
      </c>
      <c r="HE308" t="s">
        <v>3</v>
      </c>
      <c r="HF308" t="s">
        <v>3</v>
      </c>
      <c r="HM308" t="s">
        <v>3</v>
      </c>
      <c r="HN308" t="s">
        <v>3</v>
      </c>
      <c r="HO308" t="s">
        <v>3</v>
      </c>
      <c r="HP308" t="s">
        <v>3</v>
      </c>
      <c r="HQ308" t="s">
        <v>3</v>
      </c>
      <c r="IK308">
        <v>0</v>
      </c>
    </row>
    <row r="309" spans="1:245" x14ac:dyDescent="0.2">
      <c r="A309">
        <v>17</v>
      </c>
      <c r="B309">
        <v>1</v>
      </c>
      <c r="E309" t="s">
        <v>398</v>
      </c>
      <c r="F309" t="s">
        <v>3</v>
      </c>
      <c r="G309" t="s">
        <v>257</v>
      </c>
      <c r="H309" t="s">
        <v>258</v>
      </c>
      <c r="I309">
        <v>1200</v>
      </c>
      <c r="J309">
        <v>0</v>
      </c>
      <c r="K309">
        <v>1200</v>
      </c>
      <c r="O309">
        <f t="shared" si="180"/>
        <v>6000</v>
      </c>
      <c r="P309">
        <f t="shared" si="181"/>
        <v>6000</v>
      </c>
      <c r="Q309">
        <f t="shared" si="182"/>
        <v>0</v>
      </c>
      <c r="R309">
        <f t="shared" si="183"/>
        <v>0</v>
      </c>
      <c r="S309">
        <f t="shared" si="184"/>
        <v>0</v>
      </c>
      <c r="T309">
        <f t="shared" si="185"/>
        <v>0</v>
      </c>
      <c r="U309">
        <f t="shared" si="186"/>
        <v>0</v>
      </c>
      <c r="V309">
        <f t="shared" si="187"/>
        <v>0</v>
      </c>
      <c r="W309">
        <f t="shared" si="188"/>
        <v>0</v>
      </c>
      <c r="X309">
        <f t="shared" si="189"/>
        <v>0</v>
      </c>
      <c r="Y309">
        <f t="shared" si="190"/>
        <v>0</v>
      </c>
      <c r="AA309">
        <v>78076343</v>
      </c>
      <c r="AB309">
        <f t="shared" si="191"/>
        <v>5</v>
      </c>
      <c r="AC309">
        <f t="shared" si="221"/>
        <v>5</v>
      </c>
      <c r="AD309">
        <f t="shared" si="192"/>
        <v>0</v>
      </c>
      <c r="AE309">
        <f t="shared" si="193"/>
        <v>0</v>
      </c>
      <c r="AF309">
        <f t="shared" si="194"/>
        <v>0</v>
      </c>
      <c r="AG309">
        <f t="shared" si="195"/>
        <v>0</v>
      </c>
      <c r="AH309">
        <f t="shared" si="196"/>
        <v>0</v>
      </c>
      <c r="AI309">
        <f t="shared" si="197"/>
        <v>0</v>
      </c>
      <c r="AJ309">
        <f t="shared" si="198"/>
        <v>0</v>
      </c>
      <c r="AK309">
        <v>5</v>
      </c>
      <c r="AL309">
        <v>5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1</v>
      </c>
      <c r="AW309">
        <v>1</v>
      </c>
      <c r="AZ309">
        <v>1</v>
      </c>
      <c r="BA309">
        <v>1</v>
      </c>
      <c r="BB309">
        <v>1</v>
      </c>
      <c r="BC309">
        <v>1</v>
      </c>
      <c r="BD309" t="s">
        <v>3</v>
      </c>
      <c r="BE309" t="s">
        <v>3</v>
      </c>
      <c r="BF309" t="s">
        <v>3</v>
      </c>
      <c r="BG309" t="s">
        <v>3</v>
      </c>
      <c r="BH309">
        <v>3</v>
      </c>
      <c r="BI309">
        <v>1</v>
      </c>
      <c r="BJ309" t="s">
        <v>3</v>
      </c>
      <c r="BM309">
        <v>1100</v>
      </c>
      <c r="BN309">
        <v>0</v>
      </c>
      <c r="BO309" t="s">
        <v>3</v>
      </c>
      <c r="BP309">
        <v>0</v>
      </c>
      <c r="BQ309">
        <v>8</v>
      </c>
      <c r="BR309">
        <v>0</v>
      </c>
      <c r="BS309">
        <v>1</v>
      </c>
      <c r="BT309">
        <v>1</v>
      </c>
      <c r="BU309">
        <v>1</v>
      </c>
      <c r="BV309">
        <v>1</v>
      </c>
      <c r="BW309">
        <v>1</v>
      </c>
      <c r="BX309">
        <v>1</v>
      </c>
      <c r="BY309" t="s">
        <v>3</v>
      </c>
      <c r="BZ309">
        <v>0</v>
      </c>
      <c r="CA309">
        <v>0</v>
      </c>
      <c r="CB309" t="s">
        <v>3</v>
      </c>
      <c r="CE309">
        <v>0</v>
      </c>
      <c r="CF309">
        <v>0</v>
      </c>
      <c r="CG309">
        <v>0</v>
      </c>
      <c r="CM309">
        <v>0</v>
      </c>
      <c r="CN309" t="s">
        <v>3</v>
      </c>
      <c r="CO309">
        <v>0</v>
      </c>
      <c r="CP309">
        <f t="shared" si="199"/>
        <v>6000</v>
      </c>
      <c r="CQ309">
        <f t="shared" si="200"/>
        <v>5</v>
      </c>
      <c r="CR309">
        <f t="shared" si="201"/>
        <v>0</v>
      </c>
      <c r="CS309">
        <f t="shared" si="202"/>
        <v>0</v>
      </c>
      <c r="CT309">
        <f t="shared" si="203"/>
        <v>0</v>
      </c>
      <c r="CU309">
        <f t="shared" si="204"/>
        <v>0</v>
      </c>
      <c r="CV309">
        <f t="shared" si="205"/>
        <v>0</v>
      </c>
      <c r="CW309">
        <f t="shared" si="206"/>
        <v>0</v>
      </c>
      <c r="CX309">
        <f t="shared" si="207"/>
        <v>0</v>
      </c>
      <c r="CY309">
        <f t="shared" si="208"/>
        <v>0</v>
      </c>
      <c r="CZ309">
        <f t="shared" si="209"/>
        <v>0</v>
      </c>
      <c r="DC309" t="s">
        <v>3</v>
      </c>
      <c r="DD309" t="s">
        <v>3</v>
      </c>
      <c r="DE309" t="s">
        <v>3</v>
      </c>
      <c r="DF309" t="s">
        <v>3</v>
      </c>
      <c r="DG309" t="s">
        <v>3</v>
      </c>
      <c r="DH309" t="s">
        <v>3</v>
      </c>
      <c r="DI309" t="s">
        <v>3</v>
      </c>
      <c r="DJ309" t="s">
        <v>3</v>
      </c>
      <c r="DK309" t="s">
        <v>3</v>
      </c>
      <c r="DL309" t="s">
        <v>3</v>
      </c>
      <c r="DM309" t="s">
        <v>3</v>
      </c>
      <c r="DN309">
        <v>0</v>
      </c>
      <c r="DO309">
        <v>0</v>
      </c>
      <c r="DP309">
        <v>1</v>
      </c>
      <c r="DQ309">
        <v>1</v>
      </c>
      <c r="DU309">
        <v>1010</v>
      </c>
      <c r="DV309" t="s">
        <v>258</v>
      </c>
      <c r="DW309" t="s">
        <v>258</v>
      </c>
      <c r="DX309">
        <v>1</v>
      </c>
      <c r="DZ309" t="s">
        <v>3</v>
      </c>
      <c r="EA309" t="s">
        <v>3</v>
      </c>
      <c r="EB309" t="s">
        <v>3</v>
      </c>
      <c r="EC309" t="s">
        <v>3</v>
      </c>
      <c r="EE309">
        <v>68514636</v>
      </c>
      <c r="EF309">
        <v>8</v>
      </c>
      <c r="EG309" t="s">
        <v>43</v>
      </c>
      <c r="EH309">
        <v>0</v>
      </c>
      <c r="EI309" t="s">
        <v>3</v>
      </c>
      <c r="EJ309">
        <v>1</v>
      </c>
      <c r="EK309">
        <v>1100</v>
      </c>
      <c r="EL309" t="s">
        <v>44</v>
      </c>
      <c r="EM309" t="s">
        <v>45</v>
      </c>
      <c r="EO309" t="s">
        <v>3</v>
      </c>
      <c r="EQ309">
        <v>0</v>
      </c>
      <c r="ER309">
        <v>5</v>
      </c>
      <c r="ES309">
        <v>5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5</v>
      </c>
      <c r="FC309">
        <v>0</v>
      </c>
      <c r="FD309">
        <v>18</v>
      </c>
      <c r="FF309">
        <v>5</v>
      </c>
      <c r="FQ309">
        <v>0</v>
      </c>
      <c r="FR309">
        <f t="shared" si="210"/>
        <v>0</v>
      </c>
      <c r="FS309">
        <v>0</v>
      </c>
      <c r="FX309">
        <v>0</v>
      </c>
      <c r="FY309">
        <v>0</v>
      </c>
      <c r="GA309" t="s">
        <v>3</v>
      </c>
      <c r="GD309">
        <v>1</v>
      </c>
      <c r="GF309">
        <v>1162331492</v>
      </c>
      <c r="GG309">
        <v>2</v>
      </c>
      <c r="GH309">
        <v>3</v>
      </c>
      <c r="GI309">
        <v>-2</v>
      </c>
      <c r="GJ309">
        <v>0</v>
      </c>
      <c r="GK309">
        <v>0</v>
      </c>
      <c r="GL309">
        <f t="shared" si="211"/>
        <v>0</v>
      </c>
      <c r="GM309">
        <f t="shared" si="212"/>
        <v>6000</v>
      </c>
      <c r="GN309">
        <f t="shared" si="213"/>
        <v>6000</v>
      </c>
      <c r="GO309">
        <f t="shared" si="214"/>
        <v>0</v>
      </c>
      <c r="GP309">
        <f t="shared" si="215"/>
        <v>0</v>
      </c>
      <c r="GR309">
        <v>1</v>
      </c>
      <c r="GS309">
        <v>1</v>
      </c>
      <c r="GT309">
        <v>0</v>
      </c>
      <c r="GU309" t="s">
        <v>3</v>
      </c>
      <c r="GV309">
        <f t="shared" si="216"/>
        <v>0</v>
      </c>
      <c r="GW309">
        <v>1</v>
      </c>
      <c r="GX309">
        <f t="shared" si="217"/>
        <v>0</v>
      </c>
      <c r="HA309">
        <v>0</v>
      </c>
      <c r="HB309">
        <v>0</v>
      </c>
      <c r="HC309">
        <f t="shared" si="218"/>
        <v>0</v>
      </c>
      <c r="HE309" t="s">
        <v>3</v>
      </c>
      <c r="HF309" t="s">
        <v>3</v>
      </c>
      <c r="HM309" t="s">
        <v>3</v>
      </c>
      <c r="HN309" t="s">
        <v>3</v>
      </c>
      <c r="HO309" t="s">
        <v>3</v>
      </c>
      <c r="HP309" t="s">
        <v>3</v>
      </c>
      <c r="HQ309" t="s">
        <v>3</v>
      </c>
      <c r="IK309">
        <v>0</v>
      </c>
    </row>
    <row r="310" spans="1:245" x14ac:dyDescent="0.2">
      <c r="A310">
        <v>17</v>
      </c>
      <c r="B310">
        <v>1</v>
      </c>
      <c r="E310" t="s">
        <v>399</v>
      </c>
      <c r="F310" t="s">
        <v>3</v>
      </c>
      <c r="G310" t="s">
        <v>260</v>
      </c>
      <c r="H310" t="s">
        <v>42</v>
      </c>
      <c r="I310">
        <v>1200</v>
      </c>
      <c r="J310">
        <v>0</v>
      </c>
      <c r="K310">
        <v>1200</v>
      </c>
      <c r="O310">
        <f t="shared" si="180"/>
        <v>1920</v>
      </c>
      <c r="P310">
        <f t="shared" si="181"/>
        <v>1920</v>
      </c>
      <c r="Q310">
        <f t="shared" si="182"/>
        <v>0</v>
      </c>
      <c r="R310">
        <f t="shared" si="183"/>
        <v>0</v>
      </c>
      <c r="S310">
        <f t="shared" si="184"/>
        <v>0</v>
      </c>
      <c r="T310">
        <f t="shared" si="185"/>
        <v>0</v>
      </c>
      <c r="U310">
        <f t="shared" si="186"/>
        <v>0</v>
      </c>
      <c r="V310">
        <f t="shared" si="187"/>
        <v>0</v>
      </c>
      <c r="W310">
        <f t="shared" si="188"/>
        <v>0</v>
      </c>
      <c r="X310">
        <f t="shared" si="189"/>
        <v>0</v>
      </c>
      <c r="Y310">
        <f t="shared" si="190"/>
        <v>0</v>
      </c>
      <c r="AA310">
        <v>78076343</v>
      </c>
      <c r="AB310">
        <f t="shared" si="191"/>
        <v>1.6</v>
      </c>
      <c r="AC310">
        <f t="shared" si="221"/>
        <v>1.6</v>
      </c>
      <c r="AD310">
        <f t="shared" si="192"/>
        <v>0</v>
      </c>
      <c r="AE310">
        <f t="shared" si="193"/>
        <v>0</v>
      </c>
      <c r="AF310">
        <f t="shared" si="194"/>
        <v>0</v>
      </c>
      <c r="AG310">
        <f t="shared" si="195"/>
        <v>0</v>
      </c>
      <c r="AH310">
        <f t="shared" si="196"/>
        <v>0</v>
      </c>
      <c r="AI310">
        <f t="shared" si="197"/>
        <v>0</v>
      </c>
      <c r="AJ310">
        <f t="shared" si="198"/>
        <v>0</v>
      </c>
      <c r="AK310">
        <v>1.6</v>
      </c>
      <c r="AL310">
        <v>1.6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1</v>
      </c>
      <c r="AW310">
        <v>1</v>
      </c>
      <c r="AZ310">
        <v>1</v>
      </c>
      <c r="BA310">
        <v>1</v>
      </c>
      <c r="BB310">
        <v>1</v>
      </c>
      <c r="BC310">
        <v>1</v>
      </c>
      <c r="BD310" t="s">
        <v>3</v>
      </c>
      <c r="BE310" t="s">
        <v>3</v>
      </c>
      <c r="BF310" t="s">
        <v>3</v>
      </c>
      <c r="BG310" t="s">
        <v>3</v>
      </c>
      <c r="BH310">
        <v>3</v>
      </c>
      <c r="BI310">
        <v>1</v>
      </c>
      <c r="BJ310" t="s">
        <v>3</v>
      </c>
      <c r="BM310">
        <v>1100</v>
      </c>
      <c r="BN310">
        <v>0</v>
      </c>
      <c r="BO310" t="s">
        <v>3</v>
      </c>
      <c r="BP310">
        <v>0</v>
      </c>
      <c r="BQ310">
        <v>8</v>
      </c>
      <c r="BR310">
        <v>0</v>
      </c>
      <c r="BS310">
        <v>1</v>
      </c>
      <c r="BT310">
        <v>1</v>
      </c>
      <c r="BU310">
        <v>1</v>
      </c>
      <c r="BV310">
        <v>1</v>
      </c>
      <c r="BW310">
        <v>1</v>
      </c>
      <c r="BX310">
        <v>1</v>
      </c>
      <c r="BY310" t="s">
        <v>3</v>
      </c>
      <c r="BZ310">
        <v>0</v>
      </c>
      <c r="CA310">
        <v>0</v>
      </c>
      <c r="CB310" t="s">
        <v>3</v>
      </c>
      <c r="CE310">
        <v>0</v>
      </c>
      <c r="CF310">
        <v>0</v>
      </c>
      <c r="CG310">
        <v>0</v>
      </c>
      <c r="CM310">
        <v>0</v>
      </c>
      <c r="CN310" t="s">
        <v>3</v>
      </c>
      <c r="CO310">
        <v>0</v>
      </c>
      <c r="CP310">
        <f t="shared" si="199"/>
        <v>1920</v>
      </c>
      <c r="CQ310">
        <f t="shared" si="200"/>
        <v>1.6</v>
      </c>
      <c r="CR310">
        <f t="shared" si="201"/>
        <v>0</v>
      </c>
      <c r="CS310">
        <f t="shared" si="202"/>
        <v>0</v>
      </c>
      <c r="CT310">
        <f t="shared" si="203"/>
        <v>0</v>
      </c>
      <c r="CU310">
        <f t="shared" si="204"/>
        <v>0</v>
      </c>
      <c r="CV310">
        <f t="shared" si="205"/>
        <v>0</v>
      </c>
      <c r="CW310">
        <f t="shared" si="206"/>
        <v>0</v>
      </c>
      <c r="CX310">
        <f t="shared" si="207"/>
        <v>0</v>
      </c>
      <c r="CY310">
        <f t="shared" si="208"/>
        <v>0</v>
      </c>
      <c r="CZ310">
        <f t="shared" si="209"/>
        <v>0</v>
      </c>
      <c r="DC310" t="s">
        <v>3</v>
      </c>
      <c r="DD310" t="s">
        <v>3</v>
      </c>
      <c r="DE310" t="s">
        <v>3</v>
      </c>
      <c r="DF310" t="s">
        <v>3</v>
      </c>
      <c r="DG310" t="s">
        <v>3</v>
      </c>
      <c r="DH310" t="s">
        <v>3</v>
      </c>
      <c r="DI310" t="s">
        <v>3</v>
      </c>
      <c r="DJ310" t="s">
        <v>3</v>
      </c>
      <c r="DK310" t="s">
        <v>3</v>
      </c>
      <c r="DL310" t="s">
        <v>3</v>
      </c>
      <c r="DM310" t="s">
        <v>3</v>
      </c>
      <c r="DN310">
        <v>0</v>
      </c>
      <c r="DO310">
        <v>0</v>
      </c>
      <c r="DP310">
        <v>1</v>
      </c>
      <c r="DQ310">
        <v>1</v>
      </c>
      <c r="DU310">
        <v>1013</v>
      </c>
      <c r="DV310" t="s">
        <v>42</v>
      </c>
      <c r="DW310" t="s">
        <v>42</v>
      </c>
      <c r="DX310">
        <v>1</v>
      </c>
      <c r="DZ310" t="s">
        <v>3</v>
      </c>
      <c r="EA310" t="s">
        <v>3</v>
      </c>
      <c r="EB310" t="s">
        <v>3</v>
      </c>
      <c r="EC310" t="s">
        <v>3</v>
      </c>
      <c r="EE310">
        <v>68514636</v>
      </c>
      <c r="EF310">
        <v>8</v>
      </c>
      <c r="EG310" t="s">
        <v>43</v>
      </c>
      <c r="EH310">
        <v>0</v>
      </c>
      <c r="EI310" t="s">
        <v>3</v>
      </c>
      <c r="EJ310">
        <v>1</v>
      </c>
      <c r="EK310">
        <v>1100</v>
      </c>
      <c r="EL310" t="s">
        <v>44</v>
      </c>
      <c r="EM310" t="s">
        <v>45</v>
      </c>
      <c r="EO310" t="s">
        <v>3</v>
      </c>
      <c r="EQ310">
        <v>0</v>
      </c>
      <c r="ER310">
        <v>1.6</v>
      </c>
      <c r="ES310">
        <v>1.6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>
        <v>5</v>
      </c>
      <c r="FC310">
        <v>0</v>
      </c>
      <c r="FD310">
        <v>18</v>
      </c>
      <c r="FF310">
        <v>1.6</v>
      </c>
      <c r="FQ310">
        <v>0</v>
      </c>
      <c r="FR310">
        <f t="shared" si="210"/>
        <v>0</v>
      </c>
      <c r="FS310">
        <v>0</v>
      </c>
      <c r="FX310">
        <v>0</v>
      </c>
      <c r="FY310">
        <v>0</v>
      </c>
      <c r="GA310" t="s">
        <v>3</v>
      </c>
      <c r="GD310">
        <v>1</v>
      </c>
      <c r="GF310">
        <v>-911120269</v>
      </c>
      <c r="GG310">
        <v>2</v>
      </c>
      <c r="GH310">
        <v>3</v>
      </c>
      <c r="GI310">
        <v>-2</v>
      </c>
      <c r="GJ310">
        <v>0</v>
      </c>
      <c r="GK310">
        <v>0</v>
      </c>
      <c r="GL310">
        <f t="shared" si="211"/>
        <v>0</v>
      </c>
      <c r="GM310">
        <f t="shared" si="212"/>
        <v>1920</v>
      </c>
      <c r="GN310">
        <f t="shared" si="213"/>
        <v>1920</v>
      </c>
      <c r="GO310">
        <f t="shared" si="214"/>
        <v>0</v>
      </c>
      <c r="GP310">
        <f t="shared" si="215"/>
        <v>0</v>
      </c>
      <c r="GR310">
        <v>1</v>
      </c>
      <c r="GS310">
        <v>1</v>
      </c>
      <c r="GT310">
        <v>0</v>
      </c>
      <c r="GU310" t="s">
        <v>3</v>
      </c>
      <c r="GV310">
        <f t="shared" si="216"/>
        <v>0</v>
      </c>
      <c r="GW310">
        <v>1</v>
      </c>
      <c r="GX310">
        <f t="shared" si="217"/>
        <v>0</v>
      </c>
      <c r="HA310">
        <v>0</v>
      </c>
      <c r="HB310">
        <v>0</v>
      </c>
      <c r="HC310">
        <f t="shared" si="218"/>
        <v>0</v>
      </c>
      <c r="HE310" t="s">
        <v>3</v>
      </c>
      <c r="HF310" t="s">
        <v>3</v>
      </c>
      <c r="HM310" t="s">
        <v>3</v>
      </c>
      <c r="HN310" t="s">
        <v>3</v>
      </c>
      <c r="HO310" t="s">
        <v>3</v>
      </c>
      <c r="HP310" t="s">
        <v>3</v>
      </c>
      <c r="HQ310" t="s">
        <v>3</v>
      </c>
      <c r="IK310">
        <v>0</v>
      </c>
    </row>
    <row r="311" spans="1:245" x14ac:dyDescent="0.2">
      <c r="A311">
        <v>17</v>
      </c>
      <c r="B311">
        <v>1</v>
      </c>
      <c r="E311" t="s">
        <v>400</v>
      </c>
      <c r="F311" t="s">
        <v>3</v>
      </c>
      <c r="G311" t="s">
        <v>166</v>
      </c>
      <c r="H311" t="s">
        <v>42</v>
      </c>
      <c r="I311">
        <v>0</v>
      </c>
      <c r="J311">
        <v>0</v>
      </c>
      <c r="K311">
        <v>0</v>
      </c>
      <c r="O311">
        <f t="shared" si="180"/>
        <v>0</v>
      </c>
      <c r="P311">
        <f t="shared" si="181"/>
        <v>0</v>
      </c>
      <c r="Q311">
        <f t="shared" si="182"/>
        <v>0</v>
      </c>
      <c r="R311">
        <f t="shared" si="183"/>
        <v>0</v>
      </c>
      <c r="S311">
        <f t="shared" si="184"/>
        <v>0</v>
      </c>
      <c r="T311">
        <f t="shared" si="185"/>
        <v>0</v>
      </c>
      <c r="U311">
        <f t="shared" si="186"/>
        <v>0</v>
      </c>
      <c r="V311">
        <f t="shared" si="187"/>
        <v>0</v>
      </c>
      <c r="W311">
        <f t="shared" si="188"/>
        <v>0</v>
      </c>
      <c r="X311">
        <f t="shared" si="189"/>
        <v>0</v>
      </c>
      <c r="Y311">
        <f t="shared" si="190"/>
        <v>0</v>
      </c>
      <c r="AA311">
        <v>78076343</v>
      </c>
      <c r="AB311">
        <f t="shared" si="191"/>
        <v>1.8</v>
      </c>
      <c r="AC311">
        <f t="shared" si="221"/>
        <v>1.8</v>
      </c>
      <c r="AD311">
        <f t="shared" si="192"/>
        <v>0</v>
      </c>
      <c r="AE311">
        <f t="shared" si="193"/>
        <v>0</v>
      </c>
      <c r="AF311">
        <f t="shared" si="194"/>
        <v>0</v>
      </c>
      <c r="AG311">
        <f t="shared" si="195"/>
        <v>0</v>
      </c>
      <c r="AH311">
        <f t="shared" si="196"/>
        <v>0</v>
      </c>
      <c r="AI311">
        <f t="shared" si="197"/>
        <v>0</v>
      </c>
      <c r="AJ311">
        <f t="shared" si="198"/>
        <v>0</v>
      </c>
      <c r="AK311">
        <v>1.8</v>
      </c>
      <c r="AL311">
        <v>1.8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1</v>
      </c>
      <c r="AW311">
        <v>1</v>
      </c>
      <c r="AZ311">
        <v>1</v>
      </c>
      <c r="BA311">
        <v>1</v>
      </c>
      <c r="BB311">
        <v>1</v>
      </c>
      <c r="BC311">
        <v>1</v>
      </c>
      <c r="BD311" t="s">
        <v>3</v>
      </c>
      <c r="BE311" t="s">
        <v>3</v>
      </c>
      <c r="BF311" t="s">
        <v>3</v>
      </c>
      <c r="BG311" t="s">
        <v>3</v>
      </c>
      <c r="BH311">
        <v>3</v>
      </c>
      <c r="BI311">
        <v>1</v>
      </c>
      <c r="BJ311" t="s">
        <v>3</v>
      </c>
      <c r="BM311">
        <v>1100</v>
      </c>
      <c r="BN311">
        <v>0</v>
      </c>
      <c r="BO311" t="s">
        <v>3</v>
      </c>
      <c r="BP311">
        <v>0</v>
      </c>
      <c r="BQ311">
        <v>8</v>
      </c>
      <c r="BR311">
        <v>0</v>
      </c>
      <c r="BS311">
        <v>1</v>
      </c>
      <c r="BT311">
        <v>1</v>
      </c>
      <c r="BU311">
        <v>1</v>
      </c>
      <c r="BV311">
        <v>1</v>
      </c>
      <c r="BW311">
        <v>1</v>
      </c>
      <c r="BX311">
        <v>1</v>
      </c>
      <c r="BY311" t="s">
        <v>3</v>
      </c>
      <c r="BZ311">
        <v>0</v>
      </c>
      <c r="CA311">
        <v>0</v>
      </c>
      <c r="CB311" t="s">
        <v>3</v>
      </c>
      <c r="CE311">
        <v>0</v>
      </c>
      <c r="CF311">
        <v>0</v>
      </c>
      <c r="CG311">
        <v>0</v>
      </c>
      <c r="CM311">
        <v>0</v>
      </c>
      <c r="CN311" t="s">
        <v>3</v>
      </c>
      <c r="CO311">
        <v>0</v>
      </c>
      <c r="CP311">
        <f t="shared" si="199"/>
        <v>0</v>
      </c>
      <c r="CQ311">
        <f t="shared" si="200"/>
        <v>1.8</v>
      </c>
      <c r="CR311">
        <f t="shared" si="201"/>
        <v>0</v>
      </c>
      <c r="CS311">
        <f t="shared" si="202"/>
        <v>0</v>
      </c>
      <c r="CT311">
        <f t="shared" si="203"/>
        <v>0</v>
      </c>
      <c r="CU311">
        <f t="shared" si="204"/>
        <v>0</v>
      </c>
      <c r="CV311">
        <f t="shared" si="205"/>
        <v>0</v>
      </c>
      <c r="CW311">
        <f t="shared" si="206"/>
        <v>0</v>
      </c>
      <c r="CX311">
        <f t="shared" si="207"/>
        <v>0</v>
      </c>
      <c r="CY311">
        <f t="shared" si="208"/>
        <v>0</v>
      </c>
      <c r="CZ311">
        <f t="shared" si="209"/>
        <v>0</v>
      </c>
      <c r="DC311" t="s">
        <v>3</v>
      </c>
      <c r="DD311" t="s">
        <v>3</v>
      </c>
      <c r="DE311" t="s">
        <v>3</v>
      </c>
      <c r="DF311" t="s">
        <v>3</v>
      </c>
      <c r="DG311" t="s">
        <v>3</v>
      </c>
      <c r="DH311" t="s">
        <v>3</v>
      </c>
      <c r="DI311" t="s">
        <v>3</v>
      </c>
      <c r="DJ311" t="s">
        <v>3</v>
      </c>
      <c r="DK311" t="s">
        <v>3</v>
      </c>
      <c r="DL311" t="s">
        <v>3</v>
      </c>
      <c r="DM311" t="s">
        <v>3</v>
      </c>
      <c r="DN311">
        <v>0</v>
      </c>
      <c r="DO311">
        <v>0</v>
      </c>
      <c r="DP311">
        <v>1</v>
      </c>
      <c r="DQ311">
        <v>1</v>
      </c>
      <c r="DU311">
        <v>1013</v>
      </c>
      <c r="DV311" t="s">
        <v>42</v>
      </c>
      <c r="DW311" t="s">
        <v>42</v>
      </c>
      <c r="DX311">
        <v>1</v>
      </c>
      <c r="DZ311" t="s">
        <v>3</v>
      </c>
      <c r="EA311" t="s">
        <v>3</v>
      </c>
      <c r="EB311" t="s">
        <v>3</v>
      </c>
      <c r="EC311" t="s">
        <v>3</v>
      </c>
      <c r="EE311">
        <v>68514636</v>
      </c>
      <c r="EF311">
        <v>8</v>
      </c>
      <c r="EG311" t="s">
        <v>43</v>
      </c>
      <c r="EH311">
        <v>0</v>
      </c>
      <c r="EI311" t="s">
        <v>3</v>
      </c>
      <c r="EJ311">
        <v>1</v>
      </c>
      <c r="EK311">
        <v>1100</v>
      </c>
      <c r="EL311" t="s">
        <v>44</v>
      </c>
      <c r="EM311" t="s">
        <v>45</v>
      </c>
      <c r="EO311" t="s">
        <v>3</v>
      </c>
      <c r="EQ311">
        <v>0</v>
      </c>
      <c r="ER311">
        <v>1.8</v>
      </c>
      <c r="ES311">
        <v>1.8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5</v>
      </c>
      <c r="FC311">
        <v>0</v>
      </c>
      <c r="FD311">
        <v>18</v>
      </c>
      <c r="FF311">
        <v>1.8</v>
      </c>
      <c r="FQ311">
        <v>0</v>
      </c>
      <c r="FR311">
        <f t="shared" si="210"/>
        <v>0</v>
      </c>
      <c r="FS311">
        <v>0</v>
      </c>
      <c r="FX311">
        <v>0</v>
      </c>
      <c r="FY311">
        <v>0</v>
      </c>
      <c r="GA311" t="s">
        <v>3</v>
      </c>
      <c r="GD311">
        <v>1</v>
      </c>
      <c r="GF311">
        <v>392034612</v>
      </c>
      <c r="GG311">
        <v>2</v>
      </c>
      <c r="GH311">
        <v>3</v>
      </c>
      <c r="GI311">
        <v>-2</v>
      </c>
      <c r="GJ311">
        <v>0</v>
      </c>
      <c r="GK311">
        <v>0</v>
      </c>
      <c r="GL311">
        <f t="shared" si="211"/>
        <v>0</v>
      </c>
      <c r="GM311">
        <f t="shared" si="212"/>
        <v>0</v>
      </c>
      <c r="GN311">
        <f t="shared" si="213"/>
        <v>0</v>
      </c>
      <c r="GO311">
        <f t="shared" si="214"/>
        <v>0</v>
      </c>
      <c r="GP311">
        <f t="shared" si="215"/>
        <v>0</v>
      </c>
      <c r="GR311">
        <v>1</v>
      </c>
      <c r="GS311">
        <v>1</v>
      </c>
      <c r="GT311">
        <v>0</v>
      </c>
      <c r="GU311" t="s">
        <v>3</v>
      </c>
      <c r="GV311">
        <f t="shared" si="216"/>
        <v>0</v>
      </c>
      <c r="GW311">
        <v>1</v>
      </c>
      <c r="GX311">
        <f t="shared" si="217"/>
        <v>0</v>
      </c>
      <c r="HA311">
        <v>0</v>
      </c>
      <c r="HB311">
        <v>0</v>
      </c>
      <c r="HC311">
        <f t="shared" si="218"/>
        <v>0</v>
      </c>
      <c r="HE311" t="s">
        <v>3</v>
      </c>
      <c r="HF311" t="s">
        <v>3</v>
      </c>
      <c r="HM311" t="s">
        <v>3</v>
      </c>
      <c r="HN311" t="s">
        <v>3</v>
      </c>
      <c r="HO311" t="s">
        <v>3</v>
      </c>
      <c r="HP311" t="s">
        <v>3</v>
      </c>
      <c r="HQ311" t="s">
        <v>3</v>
      </c>
      <c r="IK311">
        <v>0</v>
      </c>
    </row>
    <row r="312" spans="1:245" x14ac:dyDescent="0.2">
      <c r="A312">
        <v>17</v>
      </c>
      <c r="B312">
        <v>1</v>
      </c>
      <c r="E312" t="s">
        <v>401</v>
      </c>
      <c r="F312" t="s">
        <v>263</v>
      </c>
      <c r="G312" t="s">
        <v>264</v>
      </c>
      <c r="H312" t="s">
        <v>265</v>
      </c>
      <c r="I312">
        <v>2</v>
      </c>
      <c r="J312">
        <v>0</v>
      </c>
      <c r="K312">
        <v>2</v>
      </c>
      <c r="O312">
        <f t="shared" si="180"/>
        <v>193.16</v>
      </c>
      <c r="P312">
        <f t="shared" si="181"/>
        <v>193.16</v>
      </c>
      <c r="Q312">
        <f t="shared" si="182"/>
        <v>0</v>
      </c>
      <c r="R312">
        <f t="shared" si="183"/>
        <v>0</v>
      </c>
      <c r="S312">
        <f t="shared" si="184"/>
        <v>0</v>
      </c>
      <c r="T312">
        <f t="shared" si="185"/>
        <v>0</v>
      </c>
      <c r="U312">
        <f t="shared" si="186"/>
        <v>0</v>
      </c>
      <c r="V312">
        <f t="shared" si="187"/>
        <v>0</v>
      </c>
      <c r="W312">
        <f t="shared" si="188"/>
        <v>0</v>
      </c>
      <c r="X312">
        <f t="shared" si="189"/>
        <v>0</v>
      </c>
      <c r="Y312">
        <f t="shared" si="190"/>
        <v>0</v>
      </c>
      <c r="AA312">
        <v>78076343</v>
      </c>
      <c r="AB312">
        <f t="shared" si="191"/>
        <v>96.58</v>
      </c>
      <c r="AC312">
        <f t="shared" si="221"/>
        <v>96.58</v>
      </c>
      <c r="AD312">
        <f t="shared" si="192"/>
        <v>0</v>
      </c>
      <c r="AE312">
        <f t="shared" si="193"/>
        <v>0</v>
      </c>
      <c r="AF312">
        <f t="shared" si="194"/>
        <v>0</v>
      </c>
      <c r="AG312">
        <f t="shared" si="195"/>
        <v>0</v>
      </c>
      <c r="AH312">
        <f t="shared" si="196"/>
        <v>0</v>
      </c>
      <c r="AI312">
        <f t="shared" si="197"/>
        <v>0</v>
      </c>
      <c r="AJ312">
        <f t="shared" si="198"/>
        <v>0</v>
      </c>
      <c r="AK312">
        <v>96.58</v>
      </c>
      <c r="AL312">
        <v>96.58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1</v>
      </c>
      <c r="AW312">
        <v>1</v>
      </c>
      <c r="AZ312">
        <v>1</v>
      </c>
      <c r="BA312">
        <v>1</v>
      </c>
      <c r="BB312">
        <v>1</v>
      </c>
      <c r="BC312">
        <v>1</v>
      </c>
      <c r="BD312" t="s">
        <v>3</v>
      </c>
      <c r="BE312" t="s">
        <v>3</v>
      </c>
      <c r="BF312" t="s">
        <v>3</v>
      </c>
      <c r="BG312" t="s">
        <v>3</v>
      </c>
      <c r="BH312">
        <v>3</v>
      </c>
      <c r="BI312">
        <v>1</v>
      </c>
      <c r="BJ312" t="s">
        <v>3</v>
      </c>
      <c r="BM312">
        <v>1100</v>
      </c>
      <c r="BN312">
        <v>0</v>
      </c>
      <c r="BO312" t="s">
        <v>3</v>
      </c>
      <c r="BP312">
        <v>0</v>
      </c>
      <c r="BQ312">
        <v>8</v>
      </c>
      <c r="BR312">
        <v>0</v>
      </c>
      <c r="BS312">
        <v>1</v>
      </c>
      <c r="BT312">
        <v>1</v>
      </c>
      <c r="BU312">
        <v>1</v>
      </c>
      <c r="BV312">
        <v>1</v>
      </c>
      <c r="BW312">
        <v>1</v>
      </c>
      <c r="BX312">
        <v>1</v>
      </c>
      <c r="BY312" t="s">
        <v>3</v>
      </c>
      <c r="BZ312">
        <v>0</v>
      </c>
      <c r="CA312">
        <v>0</v>
      </c>
      <c r="CB312" t="s">
        <v>3</v>
      </c>
      <c r="CE312">
        <v>0</v>
      </c>
      <c r="CF312">
        <v>0</v>
      </c>
      <c r="CG312">
        <v>0</v>
      </c>
      <c r="CM312">
        <v>0</v>
      </c>
      <c r="CN312" t="s">
        <v>3</v>
      </c>
      <c r="CO312">
        <v>0</v>
      </c>
      <c r="CP312">
        <f t="shared" si="199"/>
        <v>193.16</v>
      </c>
      <c r="CQ312">
        <f t="shared" si="200"/>
        <v>96.58</v>
      </c>
      <c r="CR312">
        <f t="shared" si="201"/>
        <v>0</v>
      </c>
      <c r="CS312">
        <f t="shared" si="202"/>
        <v>0</v>
      </c>
      <c r="CT312">
        <f t="shared" si="203"/>
        <v>0</v>
      </c>
      <c r="CU312">
        <f t="shared" si="204"/>
        <v>0</v>
      </c>
      <c r="CV312">
        <f t="shared" si="205"/>
        <v>0</v>
      </c>
      <c r="CW312">
        <f t="shared" si="206"/>
        <v>0</v>
      </c>
      <c r="CX312">
        <f t="shared" si="207"/>
        <v>0</v>
      </c>
      <c r="CY312">
        <f t="shared" si="208"/>
        <v>0</v>
      </c>
      <c r="CZ312">
        <f t="shared" si="209"/>
        <v>0</v>
      </c>
      <c r="DC312" t="s">
        <v>3</v>
      </c>
      <c r="DD312" t="s">
        <v>3</v>
      </c>
      <c r="DE312" t="s">
        <v>3</v>
      </c>
      <c r="DF312" t="s">
        <v>3</v>
      </c>
      <c r="DG312" t="s">
        <v>3</v>
      </c>
      <c r="DH312" t="s">
        <v>3</v>
      </c>
      <c r="DI312" t="s">
        <v>3</v>
      </c>
      <c r="DJ312" t="s">
        <v>3</v>
      </c>
      <c r="DK312" t="s">
        <v>3</v>
      </c>
      <c r="DL312" t="s">
        <v>3</v>
      </c>
      <c r="DM312" t="s">
        <v>3</v>
      </c>
      <c r="DN312">
        <v>0</v>
      </c>
      <c r="DO312">
        <v>0</v>
      </c>
      <c r="DP312">
        <v>1</v>
      </c>
      <c r="DQ312">
        <v>1</v>
      </c>
      <c r="DU312">
        <v>1010</v>
      </c>
      <c r="DV312" t="s">
        <v>265</v>
      </c>
      <c r="DW312" t="s">
        <v>265</v>
      </c>
      <c r="DX312">
        <v>1</v>
      </c>
      <c r="DZ312" t="s">
        <v>3</v>
      </c>
      <c r="EA312" t="s">
        <v>3</v>
      </c>
      <c r="EB312" t="s">
        <v>3</v>
      </c>
      <c r="EC312" t="s">
        <v>3</v>
      </c>
      <c r="EE312">
        <v>68514636</v>
      </c>
      <c r="EF312">
        <v>8</v>
      </c>
      <c r="EG312" t="s">
        <v>43</v>
      </c>
      <c r="EH312">
        <v>0</v>
      </c>
      <c r="EI312" t="s">
        <v>3</v>
      </c>
      <c r="EJ312">
        <v>1</v>
      </c>
      <c r="EK312">
        <v>1100</v>
      </c>
      <c r="EL312" t="s">
        <v>44</v>
      </c>
      <c r="EM312" t="s">
        <v>45</v>
      </c>
      <c r="EO312" t="s">
        <v>3</v>
      </c>
      <c r="EQ312">
        <v>0</v>
      </c>
      <c r="ER312">
        <v>96.58</v>
      </c>
      <c r="ES312">
        <v>96.58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5</v>
      </c>
      <c r="FC312">
        <v>0</v>
      </c>
      <c r="FD312">
        <v>18</v>
      </c>
      <c r="FF312">
        <v>96.58</v>
      </c>
      <c r="FQ312">
        <v>0</v>
      </c>
      <c r="FR312">
        <f t="shared" si="210"/>
        <v>0</v>
      </c>
      <c r="FS312">
        <v>0</v>
      </c>
      <c r="FX312">
        <v>0</v>
      </c>
      <c r="FY312">
        <v>0</v>
      </c>
      <c r="GA312" t="s">
        <v>3</v>
      </c>
      <c r="GD312">
        <v>1</v>
      </c>
      <c r="GF312">
        <v>-625755902</v>
      </c>
      <c r="GG312">
        <v>2</v>
      </c>
      <c r="GH312">
        <v>3</v>
      </c>
      <c r="GI312">
        <v>-2</v>
      </c>
      <c r="GJ312">
        <v>0</v>
      </c>
      <c r="GK312">
        <v>0</v>
      </c>
      <c r="GL312">
        <f t="shared" si="211"/>
        <v>0</v>
      </c>
      <c r="GM312">
        <f t="shared" si="212"/>
        <v>193.16</v>
      </c>
      <c r="GN312">
        <f t="shared" si="213"/>
        <v>193.16</v>
      </c>
      <c r="GO312">
        <f t="shared" si="214"/>
        <v>0</v>
      </c>
      <c r="GP312">
        <f t="shared" si="215"/>
        <v>0</v>
      </c>
      <c r="GR312">
        <v>1</v>
      </c>
      <c r="GS312">
        <v>1</v>
      </c>
      <c r="GT312">
        <v>0</v>
      </c>
      <c r="GU312" t="s">
        <v>3</v>
      </c>
      <c r="GV312">
        <f t="shared" si="216"/>
        <v>0</v>
      </c>
      <c r="GW312">
        <v>1</v>
      </c>
      <c r="GX312">
        <f t="shared" si="217"/>
        <v>0</v>
      </c>
      <c r="HA312">
        <v>0</v>
      </c>
      <c r="HB312">
        <v>0</v>
      </c>
      <c r="HC312">
        <f t="shared" si="218"/>
        <v>0</v>
      </c>
      <c r="HE312" t="s">
        <v>3</v>
      </c>
      <c r="HF312" t="s">
        <v>3</v>
      </c>
      <c r="HM312" t="s">
        <v>3</v>
      </c>
      <c r="HN312" t="s">
        <v>3</v>
      </c>
      <c r="HO312" t="s">
        <v>3</v>
      </c>
      <c r="HP312" t="s">
        <v>3</v>
      </c>
      <c r="HQ312" t="s">
        <v>3</v>
      </c>
      <c r="IK312">
        <v>0</v>
      </c>
    </row>
    <row r="313" spans="1:245" x14ac:dyDescent="0.2">
      <c r="A313">
        <v>17</v>
      </c>
      <c r="B313">
        <v>1</v>
      </c>
      <c r="C313">
        <f>ROW(SmtRes!A306)</f>
        <v>306</v>
      </c>
      <c r="D313">
        <f>ROW(EtalonRes!A310)</f>
        <v>310</v>
      </c>
      <c r="E313" t="s">
        <v>402</v>
      </c>
      <c r="F313" t="s">
        <v>267</v>
      </c>
      <c r="G313" t="s">
        <v>268</v>
      </c>
      <c r="H313" t="s">
        <v>34</v>
      </c>
      <c r="I313">
        <v>0</v>
      </c>
      <c r="J313">
        <v>0</v>
      </c>
      <c r="K313">
        <v>0</v>
      </c>
      <c r="O313">
        <f t="shared" si="180"/>
        <v>0</v>
      </c>
      <c r="P313">
        <f t="shared" si="181"/>
        <v>0</v>
      </c>
      <c r="Q313">
        <f t="shared" si="182"/>
        <v>0</v>
      </c>
      <c r="R313">
        <f t="shared" si="183"/>
        <v>0</v>
      </c>
      <c r="S313">
        <f t="shared" si="184"/>
        <v>0</v>
      </c>
      <c r="T313">
        <f t="shared" si="185"/>
        <v>0</v>
      </c>
      <c r="U313">
        <f t="shared" si="186"/>
        <v>0</v>
      </c>
      <c r="V313">
        <f t="shared" si="187"/>
        <v>0</v>
      </c>
      <c r="W313">
        <f t="shared" si="188"/>
        <v>0</v>
      </c>
      <c r="X313">
        <f t="shared" si="189"/>
        <v>0</v>
      </c>
      <c r="Y313">
        <f t="shared" si="190"/>
        <v>0</v>
      </c>
      <c r="AA313">
        <v>78076343</v>
      </c>
      <c r="AB313">
        <f t="shared" si="191"/>
        <v>1109.4000000000001</v>
      </c>
      <c r="AC313">
        <f t="shared" si="221"/>
        <v>408.18</v>
      </c>
      <c r="AD313">
        <f t="shared" si="192"/>
        <v>0</v>
      </c>
      <c r="AE313">
        <f t="shared" si="193"/>
        <v>0</v>
      </c>
      <c r="AF313">
        <f t="shared" si="194"/>
        <v>701.22</v>
      </c>
      <c r="AG313">
        <f t="shared" si="195"/>
        <v>0</v>
      </c>
      <c r="AH313">
        <f t="shared" si="196"/>
        <v>78</v>
      </c>
      <c r="AI313">
        <f t="shared" si="197"/>
        <v>0</v>
      </c>
      <c r="AJ313">
        <f t="shared" si="198"/>
        <v>0</v>
      </c>
      <c r="AK313">
        <v>1109.4000000000001</v>
      </c>
      <c r="AL313">
        <v>408.18</v>
      </c>
      <c r="AM313">
        <v>0</v>
      </c>
      <c r="AN313">
        <v>0</v>
      </c>
      <c r="AO313">
        <v>701.22</v>
      </c>
      <c r="AP313">
        <v>0</v>
      </c>
      <c r="AQ313">
        <v>78</v>
      </c>
      <c r="AR313">
        <v>0</v>
      </c>
      <c r="AS313">
        <v>0</v>
      </c>
      <c r="AT313">
        <v>92</v>
      </c>
      <c r="AU313">
        <v>65</v>
      </c>
      <c r="AV313">
        <v>1</v>
      </c>
      <c r="AW313">
        <v>1</v>
      </c>
      <c r="AZ313">
        <v>1</v>
      </c>
      <c r="BA313">
        <v>37.31</v>
      </c>
      <c r="BB313">
        <v>1</v>
      </c>
      <c r="BC313">
        <v>10.78</v>
      </c>
      <c r="BD313" t="s">
        <v>3</v>
      </c>
      <c r="BE313" t="s">
        <v>3</v>
      </c>
      <c r="BF313" t="s">
        <v>3</v>
      </c>
      <c r="BG313" t="s">
        <v>3</v>
      </c>
      <c r="BH313">
        <v>0</v>
      </c>
      <c r="BI313">
        <v>2</v>
      </c>
      <c r="BJ313" t="s">
        <v>269</v>
      </c>
      <c r="BM313">
        <v>110004</v>
      </c>
      <c r="BN313">
        <v>0</v>
      </c>
      <c r="BO313" t="s">
        <v>267</v>
      </c>
      <c r="BP313">
        <v>1</v>
      </c>
      <c r="BQ313">
        <v>3</v>
      </c>
      <c r="BR313">
        <v>0</v>
      </c>
      <c r="BS313">
        <v>37.31</v>
      </c>
      <c r="BT313">
        <v>1</v>
      </c>
      <c r="BU313">
        <v>1</v>
      </c>
      <c r="BV313">
        <v>1</v>
      </c>
      <c r="BW313">
        <v>1</v>
      </c>
      <c r="BX313">
        <v>1</v>
      </c>
      <c r="BY313" t="s">
        <v>3</v>
      </c>
      <c r="BZ313">
        <v>92</v>
      </c>
      <c r="CA313">
        <v>65</v>
      </c>
      <c r="CB313" t="s">
        <v>3</v>
      </c>
      <c r="CE313">
        <v>0</v>
      </c>
      <c r="CF313">
        <v>0</v>
      </c>
      <c r="CG313">
        <v>0</v>
      </c>
      <c r="CM313">
        <v>0</v>
      </c>
      <c r="CN313" t="s">
        <v>3</v>
      </c>
      <c r="CO313">
        <v>0</v>
      </c>
      <c r="CP313">
        <f t="shared" si="199"/>
        <v>0</v>
      </c>
      <c r="CQ313">
        <f t="shared" si="200"/>
        <v>4400.1804000000002</v>
      </c>
      <c r="CR313">
        <f t="shared" si="201"/>
        <v>0</v>
      </c>
      <c r="CS313">
        <f t="shared" si="202"/>
        <v>0</v>
      </c>
      <c r="CT313">
        <f t="shared" si="203"/>
        <v>26162.518200000002</v>
      </c>
      <c r="CU313">
        <f t="shared" si="204"/>
        <v>0</v>
      </c>
      <c r="CV313">
        <f t="shared" si="205"/>
        <v>78</v>
      </c>
      <c r="CW313">
        <f t="shared" si="206"/>
        <v>0</v>
      </c>
      <c r="CX313">
        <f t="shared" si="207"/>
        <v>0</v>
      </c>
      <c r="CY313">
        <f t="shared" si="208"/>
        <v>0</v>
      </c>
      <c r="CZ313">
        <f t="shared" si="209"/>
        <v>0</v>
      </c>
      <c r="DC313" t="s">
        <v>3</v>
      </c>
      <c r="DD313" t="s">
        <v>3</v>
      </c>
      <c r="DE313" t="s">
        <v>3</v>
      </c>
      <c r="DF313" t="s">
        <v>3</v>
      </c>
      <c r="DG313" t="s">
        <v>3</v>
      </c>
      <c r="DH313" t="s">
        <v>3</v>
      </c>
      <c r="DI313" t="s">
        <v>3</v>
      </c>
      <c r="DJ313" t="s">
        <v>3</v>
      </c>
      <c r="DK313" t="s">
        <v>3</v>
      </c>
      <c r="DL313" t="s">
        <v>3</v>
      </c>
      <c r="DM313" t="s">
        <v>3</v>
      </c>
      <c r="DN313">
        <v>0</v>
      </c>
      <c r="DO313">
        <v>0</v>
      </c>
      <c r="DP313">
        <v>1</v>
      </c>
      <c r="DQ313">
        <v>1</v>
      </c>
      <c r="DU313">
        <v>1013</v>
      </c>
      <c r="DV313" t="s">
        <v>34</v>
      </c>
      <c r="DW313" t="s">
        <v>34</v>
      </c>
      <c r="DX313">
        <v>1</v>
      </c>
      <c r="DZ313" t="s">
        <v>3</v>
      </c>
      <c r="EA313" t="s">
        <v>3</v>
      </c>
      <c r="EB313" t="s">
        <v>3</v>
      </c>
      <c r="EC313" t="s">
        <v>3</v>
      </c>
      <c r="EE313">
        <v>68514343</v>
      </c>
      <c r="EF313">
        <v>3</v>
      </c>
      <c r="EG313" t="s">
        <v>37</v>
      </c>
      <c r="EH313">
        <v>0</v>
      </c>
      <c r="EI313" t="s">
        <v>3</v>
      </c>
      <c r="EJ313">
        <v>2</v>
      </c>
      <c r="EK313">
        <v>110004</v>
      </c>
      <c r="EL313" t="s">
        <v>206</v>
      </c>
      <c r="EM313" t="s">
        <v>39</v>
      </c>
      <c r="EO313" t="s">
        <v>3</v>
      </c>
      <c r="EQ313">
        <v>0</v>
      </c>
      <c r="ER313">
        <v>1109.4000000000001</v>
      </c>
      <c r="ES313">
        <v>408.18</v>
      </c>
      <c r="ET313">
        <v>0</v>
      </c>
      <c r="EU313">
        <v>0</v>
      </c>
      <c r="EV313">
        <v>701.22</v>
      </c>
      <c r="EW313">
        <v>78</v>
      </c>
      <c r="EX313">
        <v>0</v>
      </c>
      <c r="EY313">
        <v>0</v>
      </c>
      <c r="FQ313">
        <v>0</v>
      </c>
      <c r="FR313">
        <f t="shared" si="210"/>
        <v>0</v>
      </c>
      <c r="FS313">
        <v>0</v>
      </c>
      <c r="FX313">
        <v>92</v>
      </c>
      <c r="FY313">
        <v>65</v>
      </c>
      <c r="GA313" t="s">
        <v>3</v>
      </c>
      <c r="GD313">
        <v>1</v>
      </c>
      <c r="GF313">
        <v>341495770</v>
      </c>
      <c r="GG313">
        <v>2</v>
      </c>
      <c r="GH313">
        <v>1</v>
      </c>
      <c r="GI313">
        <v>2</v>
      </c>
      <c r="GJ313">
        <v>0</v>
      </c>
      <c r="GK313">
        <v>0</v>
      </c>
      <c r="GL313">
        <f t="shared" si="211"/>
        <v>0</v>
      </c>
      <c r="GM313">
        <f t="shared" si="212"/>
        <v>0</v>
      </c>
      <c r="GN313">
        <f t="shared" si="213"/>
        <v>0</v>
      </c>
      <c r="GO313">
        <f t="shared" si="214"/>
        <v>0</v>
      </c>
      <c r="GP313">
        <f t="shared" si="215"/>
        <v>0</v>
      </c>
      <c r="GR313">
        <v>0</v>
      </c>
      <c r="GS313">
        <v>3</v>
      </c>
      <c r="GT313">
        <v>0</v>
      </c>
      <c r="GU313" t="s">
        <v>3</v>
      </c>
      <c r="GV313">
        <f t="shared" si="216"/>
        <v>0</v>
      </c>
      <c r="GW313">
        <v>1</v>
      </c>
      <c r="GX313">
        <f t="shared" si="217"/>
        <v>0</v>
      </c>
      <c r="HA313">
        <v>0</v>
      </c>
      <c r="HB313">
        <v>0</v>
      </c>
      <c r="HC313">
        <f t="shared" si="218"/>
        <v>0</v>
      </c>
      <c r="HE313" t="s">
        <v>3</v>
      </c>
      <c r="HF313" t="s">
        <v>3</v>
      </c>
      <c r="HM313" t="s">
        <v>3</v>
      </c>
      <c r="HN313" t="s">
        <v>3</v>
      </c>
      <c r="HO313" t="s">
        <v>3</v>
      </c>
      <c r="HP313" t="s">
        <v>3</v>
      </c>
      <c r="HQ313" t="s">
        <v>3</v>
      </c>
      <c r="IK313">
        <v>0</v>
      </c>
    </row>
    <row r="314" spans="1:245" x14ac:dyDescent="0.2">
      <c r="A314">
        <v>17</v>
      </c>
      <c r="B314">
        <v>1</v>
      </c>
      <c r="E314" t="s">
        <v>403</v>
      </c>
      <c r="F314" t="s">
        <v>3</v>
      </c>
      <c r="G314" t="s">
        <v>271</v>
      </c>
      <c r="H314" t="s">
        <v>42</v>
      </c>
      <c r="I314">
        <v>0</v>
      </c>
      <c r="J314">
        <v>0</v>
      </c>
      <c r="K314">
        <v>0</v>
      </c>
      <c r="O314">
        <f t="shared" si="180"/>
        <v>0</v>
      </c>
      <c r="P314">
        <f t="shared" si="181"/>
        <v>0</v>
      </c>
      <c r="Q314">
        <f t="shared" si="182"/>
        <v>0</v>
      </c>
      <c r="R314">
        <f t="shared" si="183"/>
        <v>0</v>
      </c>
      <c r="S314">
        <f t="shared" si="184"/>
        <v>0</v>
      </c>
      <c r="T314">
        <f t="shared" si="185"/>
        <v>0</v>
      </c>
      <c r="U314">
        <f t="shared" si="186"/>
        <v>0</v>
      </c>
      <c r="V314">
        <f t="shared" si="187"/>
        <v>0</v>
      </c>
      <c r="W314">
        <f t="shared" si="188"/>
        <v>0</v>
      </c>
      <c r="X314">
        <f t="shared" si="189"/>
        <v>0</v>
      </c>
      <c r="Y314">
        <f t="shared" si="190"/>
        <v>0</v>
      </c>
      <c r="AA314">
        <v>78076343</v>
      </c>
      <c r="AB314">
        <f t="shared" si="191"/>
        <v>15000</v>
      </c>
      <c r="AC314">
        <f t="shared" si="221"/>
        <v>15000</v>
      </c>
      <c r="AD314">
        <f t="shared" si="192"/>
        <v>0</v>
      </c>
      <c r="AE314">
        <f t="shared" si="193"/>
        <v>0</v>
      </c>
      <c r="AF314">
        <f t="shared" si="194"/>
        <v>0</v>
      </c>
      <c r="AG314">
        <f t="shared" si="195"/>
        <v>0</v>
      </c>
      <c r="AH314">
        <f t="shared" si="196"/>
        <v>0</v>
      </c>
      <c r="AI314">
        <f t="shared" si="197"/>
        <v>0</v>
      </c>
      <c r="AJ314">
        <f t="shared" si="198"/>
        <v>0</v>
      </c>
      <c r="AK314">
        <v>15000</v>
      </c>
      <c r="AL314">
        <v>15000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1</v>
      </c>
      <c r="AW314">
        <v>1</v>
      </c>
      <c r="AZ314">
        <v>1</v>
      </c>
      <c r="BA314">
        <v>1</v>
      </c>
      <c r="BB314">
        <v>1</v>
      </c>
      <c r="BC314">
        <v>1</v>
      </c>
      <c r="BD314" t="s">
        <v>3</v>
      </c>
      <c r="BE314" t="s">
        <v>3</v>
      </c>
      <c r="BF314" t="s">
        <v>3</v>
      </c>
      <c r="BG314" t="s">
        <v>3</v>
      </c>
      <c r="BH314">
        <v>3</v>
      </c>
      <c r="BI314">
        <v>1</v>
      </c>
      <c r="BJ314" t="s">
        <v>3</v>
      </c>
      <c r="BM314">
        <v>1100</v>
      </c>
      <c r="BN314">
        <v>0</v>
      </c>
      <c r="BO314" t="s">
        <v>3</v>
      </c>
      <c r="BP314">
        <v>0</v>
      </c>
      <c r="BQ314">
        <v>8</v>
      </c>
      <c r="BR314">
        <v>0</v>
      </c>
      <c r="BS314">
        <v>1</v>
      </c>
      <c r="BT314">
        <v>1</v>
      </c>
      <c r="BU314">
        <v>1</v>
      </c>
      <c r="BV314">
        <v>1</v>
      </c>
      <c r="BW314">
        <v>1</v>
      </c>
      <c r="BX314">
        <v>1</v>
      </c>
      <c r="BY314" t="s">
        <v>3</v>
      </c>
      <c r="BZ314">
        <v>0</v>
      </c>
      <c r="CA314">
        <v>0</v>
      </c>
      <c r="CB314" t="s">
        <v>3</v>
      </c>
      <c r="CE314">
        <v>0</v>
      </c>
      <c r="CF314">
        <v>0</v>
      </c>
      <c r="CG314">
        <v>0</v>
      </c>
      <c r="CM314">
        <v>0</v>
      </c>
      <c r="CN314" t="s">
        <v>3</v>
      </c>
      <c r="CO314">
        <v>0</v>
      </c>
      <c r="CP314">
        <f t="shared" si="199"/>
        <v>0</v>
      </c>
      <c r="CQ314">
        <f t="shared" si="200"/>
        <v>15000</v>
      </c>
      <c r="CR314">
        <f t="shared" si="201"/>
        <v>0</v>
      </c>
      <c r="CS314">
        <f t="shared" si="202"/>
        <v>0</v>
      </c>
      <c r="CT314">
        <f t="shared" si="203"/>
        <v>0</v>
      </c>
      <c r="CU314">
        <f t="shared" si="204"/>
        <v>0</v>
      </c>
      <c r="CV314">
        <f t="shared" si="205"/>
        <v>0</v>
      </c>
      <c r="CW314">
        <f t="shared" si="206"/>
        <v>0</v>
      </c>
      <c r="CX314">
        <f t="shared" si="207"/>
        <v>0</v>
      </c>
      <c r="CY314">
        <f t="shared" si="208"/>
        <v>0</v>
      </c>
      <c r="CZ314">
        <f t="shared" si="209"/>
        <v>0</v>
      </c>
      <c r="DC314" t="s">
        <v>3</v>
      </c>
      <c r="DD314" t="s">
        <v>3</v>
      </c>
      <c r="DE314" t="s">
        <v>3</v>
      </c>
      <c r="DF314" t="s">
        <v>3</v>
      </c>
      <c r="DG314" t="s">
        <v>3</v>
      </c>
      <c r="DH314" t="s">
        <v>3</v>
      </c>
      <c r="DI314" t="s">
        <v>3</v>
      </c>
      <c r="DJ314" t="s">
        <v>3</v>
      </c>
      <c r="DK314" t="s">
        <v>3</v>
      </c>
      <c r="DL314" t="s">
        <v>3</v>
      </c>
      <c r="DM314" t="s">
        <v>3</v>
      </c>
      <c r="DN314">
        <v>0</v>
      </c>
      <c r="DO314">
        <v>0</v>
      </c>
      <c r="DP314">
        <v>1</v>
      </c>
      <c r="DQ314">
        <v>1</v>
      </c>
      <c r="DU314">
        <v>1013</v>
      </c>
      <c r="DV314" t="s">
        <v>42</v>
      </c>
      <c r="DW314" t="s">
        <v>42</v>
      </c>
      <c r="DX314">
        <v>1</v>
      </c>
      <c r="DZ314" t="s">
        <v>3</v>
      </c>
      <c r="EA314" t="s">
        <v>3</v>
      </c>
      <c r="EB314" t="s">
        <v>3</v>
      </c>
      <c r="EC314" t="s">
        <v>3</v>
      </c>
      <c r="EE314">
        <v>68514636</v>
      </c>
      <c r="EF314">
        <v>8</v>
      </c>
      <c r="EG314" t="s">
        <v>43</v>
      </c>
      <c r="EH314">
        <v>0</v>
      </c>
      <c r="EI314" t="s">
        <v>3</v>
      </c>
      <c r="EJ314">
        <v>1</v>
      </c>
      <c r="EK314">
        <v>1100</v>
      </c>
      <c r="EL314" t="s">
        <v>44</v>
      </c>
      <c r="EM314" t="s">
        <v>45</v>
      </c>
      <c r="EO314" t="s">
        <v>3</v>
      </c>
      <c r="EQ314">
        <v>0</v>
      </c>
      <c r="ER314">
        <v>15000</v>
      </c>
      <c r="ES314">
        <v>15000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5</v>
      </c>
      <c r="FC314">
        <v>0</v>
      </c>
      <c r="FD314">
        <v>18</v>
      </c>
      <c r="FF314">
        <v>15000</v>
      </c>
      <c r="FQ314">
        <v>0</v>
      </c>
      <c r="FR314">
        <f t="shared" si="210"/>
        <v>0</v>
      </c>
      <c r="FS314">
        <v>0</v>
      </c>
      <c r="FX314">
        <v>0</v>
      </c>
      <c r="FY314">
        <v>0</v>
      </c>
      <c r="GA314" t="s">
        <v>3</v>
      </c>
      <c r="GD314">
        <v>1</v>
      </c>
      <c r="GF314">
        <v>240642272</v>
      </c>
      <c r="GG314">
        <v>2</v>
      </c>
      <c r="GH314">
        <v>3</v>
      </c>
      <c r="GI314">
        <v>-2</v>
      </c>
      <c r="GJ314">
        <v>0</v>
      </c>
      <c r="GK314">
        <v>0</v>
      </c>
      <c r="GL314">
        <f t="shared" si="211"/>
        <v>0</v>
      </c>
      <c r="GM314">
        <f t="shared" si="212"/>
        <v>0</v>
      </c>
      <c r="GN314">
        <f t="shared" si="213"/>
        <v>0</v>
      </c>
      <c r="GO314">
        <f t="shared" si="214"/>
        <v>0</v>
      </c>
      <c r="GP314">
        <f t="shared" si="215"/>
        <v>0</v>
      </c>
      <c r="GR314">
        <v>1</v>
      </c>
      <c r="GS314">
        <v>1</v>
      </c>
      <c r="GT314">
        <v>0</v>
      </c>
      <c r="GU314" t="s">
        <v>3</v>
      </c>
      <c r="GV314">
        <f t="shared" si="216"/>
        <v>0</v>
      </c>
      <c r="GW314">
        <v>1</v>
      </c>
      <c r="GX314">
        <f t="shared" si="217"/>
        <v>0</v>
      </c>
      <c r="HA314">
        <v>0</v>
      </c>
      <c r="HB314">
        <v>0</v>
      </c>
      <c r="HC314">
        <f t="shared" si="218"/>
        <v>0</v>
      </c>
      <c r="HE314" t="s">
        <v>3</v>
      </c>
      <c r="HF314" t="s">
        <v>3</v>
      </c>
      <c r="HM314" t="s">
        <v>3</v>
      </c>
      <c r="HN314" t="s">
        <v>3</v>
      </c>
      <c r="HO314" t="s">
        <v>3</v>
      </c>
      <c r="HP314" t="s">
        <v>3</v>
      </c>
      <c r="HQ314" t="s">
        <v>3</v>
      </c>
      <c r="IK314">
        <v>0</v>
      </c>
    </row>
    <row r="315" spans="1:245" x14ac:dyDescent="0.2">
      <c r="A315">
        <v>17</v>
      </c>
      <c r="B315">
        <v>1</v>
      </c>
      <c r="E315" t="s">
        <v>404</v>
      </c>
      <c r="F315" t="s">
        <v>3</v>
      </c>
      <c r="G315" t="s">
        <v>273</v>
      </c>
      <c r="H315" t="s">
        <v>42</v>
      </c>
      <c r="I315">
        <v>0</v>
      </c>
      <c r="J315">
        <v>0</v>
      </c>
      <c r="K315">
        <v>0</v>
      </c>
      <c r="O315">
        <f t="shared" si="180"/>
        <v>0</v>
      </c>
      <c r="P315">
        <f t="shared" si="181"/>
        <v>0</v>
      </c>
      <c r="Q315">
        <f t="shared" si="182"/>
        <v>0</v>
      </c>
      <c r="R315">
        <f t="shared" si="183"/>
        <v>0</v>
      </c>
      <c r="S315">
        <f t="shared" si="184"/>
        <v>0</v>
      </c>
      <c r="T315">
        <f t="shared" si="185"/>
        <v>0</v>
      </c>
      <c r="U315">
        <f t="shared" si="186"/>
        <v>0</v>
      </c>
      <c r="V315">
        <f t="shared" si="187"/>
        <v>0</v>
      </c>
      <c r="W315">
        <f t="shared" si="188"/>
        <v>0</v>
      </c>
      <c r="X315">
        <f t="shared" si="189"/>
        <v>0</v>
      </c>
      <c r="Y315">
        <f t="shared" si="190"/>
        <v>0</v>
      </c>
      <c r="AA315">
        <v>78076343</v>
      </c>
      <c r="AB315">
        <f t="shared" si="191"/>
        <v>1241</v>
      </c>
      <c r="AC315">
        <f t="shared" si="221"/>
        <v>1241</v>
      </c>
      <c r="AD315">
        <f t="shared" si="192"/>
        <v>0</v>
      </c>
      <c r="AE315">
        <f t="shared" si="193"/>
        <v>0</v>
      </c>
      <c r="AF315">
        <f t="shared" si="194"/>
        <v>0</v>
      </c>
      <c r="AG315">
        <f t="shared" si="195"/>
        <v>0</v>
      </c>
      <c r="AH315">
        <f t="shared" si="196"/>
        <v>0</v>
      </c>
      <c r="AI315">
        <f t="shared" si="197"/>
        <v>0</v>
      </c>
      <c r="AJ315">
        <f t="shared" si="198"/>
        <v>0</v>
      </c>
      <c r="AK315">
        <v>1241</v>
      </c>
      <c r="AL315">
        <v>1241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1</v>
      </c>
      <c r="AW315">
        <v>1</v>
      </c>
      <c r="AZ315">
        <v>1</v>
      </c>
      <c r="BA315">
        <v>1</v>
      </c>
      <c r="BB315">
        <v>1</v>
      </c>
      <c r="BC315">
        <v>1</v>
      </c>
      <c r="BD315" t="s">
        <v>3</v>
      </c>
      <c r="BE315" t="s">
        <v>3</v>
      </c>
      <c r="BF315" t="s">
        <v>3</v>
      </c>
      <c r="BG315" t="s">
        <v>3</v>
      </c>
      <c r="BH315">
        <v>3</v>
      </c>
      <c r="BI315">
        <v>1</v>
      </c>
      <c r="BJ315" t="s">
        <v>3</v>
      </c>
      <c r="BM315">
        <v>1100</v>
      </c>
      <c r="BN315">
        <v>0</v>
      </c>
      <c r="BO315" t="s">
        <v>3</v>
      </c>
      <c r="BP315">
        <v>0</v>
      </c>
      <c r="BQ315">
        <v>8</v>
      </c>
      <c r="BR315">
        <v>0</v>
      </c>
      <c r="BS315">
        <v>1</v>
      </c>
      <c r="BT315">
        <v>1</v>
      </c>
      <c r="BU315">
        <v>1</v>
      </c>
      <c r="BV315">
        <v>1</v>
      </c>
      <c r="BW315">
        <v>1</v>
      </c>
      <c r="BX315">
        <v>1</v>
      </c>
      <c r="BY315" t="s">
        <v>3</v>
      </c>
      <c r="BZ315">
        <v>0</v>
      </c>
      <c r="CA315">
        <v>0</v>
      </c>
      <c r="CB315" t="s">
        <v>3</v>
      </c>
      <c r="CE315">
        <v>0</v>
      </c>
      <c r="CF315">
        <v>0</v>
      </c>
      <c r="CG315">
        <v>0</v>
      </c>
      <c r="CM315">
        <v>0</v>
      </c>
      <c r="CN315" t="s">
        <v>3</v>
      </c>
      <c r="CO315">
        <v>0</v>
      </c>
      <c r="CP315">
        <f t="shared" si="199"/>
        <v>0</v>
      </c>
      <c r="CQ315">
        <f t="shared" si="200"/>
        <v>1241</v>
      </c>
      <c r="CR315">
        <f t="shared" si="201"/>
        <v>0</v>
      </c>
      <c r="CS315">
        <f t="shared" si="202"/>
        <v>0</v>
      </c>
      <c r="CT315">
        <f t="shared" si="203"/>
        <v>0</v>
      </c>
      <c r="CU315">
        <f t="shared" si="204"/>
        <v>0</v>
      </c>
      <c r="CV315">
        <f t="shared" si="205"/>
        <v>0</v>
      </c>
      <c r="CW315">
        <f t="shared" si="206"/>
        <v>0</v>
      </c>
      <c r="CX315">
        <f t="shared" si="207"/>
        <v>0</v>
      </c>
      <c r="CY315">
        <f t="shared" si="208"/>
        <v>0</v>
      </c>
      <c r="CZ315">
        <f t="shared" si="209"/>
        <v>0</v>
      </c>
      <c r="DC315" t="s">
        <v>3</v>
      </c>
      <c r="DD315" t="s">
        <v>3</v>
      </c>
      <c r="DE315" t="s">
        <v>3</v>
      </c>
      <c r="DF315" t="s">
        <v>3</v>
      </c>
      <c r="DG315" t="s">
        <v>3</v>
      </c>
      <c r="DH315" t="s">
        <v>3</v>
      </c>
      <c r="DI315" t="s">
        <v>3</v>
      </c>
      <c r="DJ315" t="s">
        <v>3</v>
      </c>
      <c r="DK315" t="s">
        <v>3</v>
      </c>
      <c r="DL315" t="s">
        <v>3</v>
      </c>
      <c r="DM315" t="s">
        <v>3</v>
      </c>
      <c r="DN315">
        <v>0</v>
      </c>
      <c r="DO315">
        <v>0</v>
      </c>
      <c r="DP315">
        <v>1</v>
      </c>
      <c r="DQ315">
        <v>1</v>
      </c>
      <c r="DU315">
        <v>1013</v>
      </c>
      <c r="DV315" t="s">
        <v>42</v>
      </c>
      <c r="DW315" t="s">
        <v>42</v>
      </c>
      <c r="DX315">
        <v>1</v>
      </c>
      <c r="DZ315" t="s">
        <v>3</v>
      </c>
      <c r="EA315" t="s">
        <v>3</v>
      </c>
      <c r="EB315" t="s">
        <v>3</v>
      </c>
      <c r="EC315" t="s">
        <v>3</v>
      </c>
      <c r="EE315">
        <v>68514636</v>
      </c>
      <c r="EF315">
        <v>8</v>
      </c>
      <c r="EG315" t="s">
        <v>43</v>
      </c>
      <c r="EH315">
        <v>0</v>
      </c>
      <c r="EI315" t="s">
        <v>3</v>
      </c>
      <c r="EJ315">
        <v>1</v>
      </c>
      <c r="EK315">
        <v>1100</v>
      </c>
      <c r="EL315" t="s">
        <v>44</v>
      </c>
      <c r="EM315" t="s">
        <v>45</v>
      </c>
      <c r="EO315" t="s">
        <v>3</v>
      </c>
      <c r="EQ315">
        <v>0</v>
      </c>
      <c r="ER315">
        <v>1241</v>
      </c>
      <c r="ES315">
        <v>1241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5</v>
      </c>
      <c r="FC315">
        <v>0</v>
      </c>
      <c r="FD315">
        <v>18</v>
      </c>
      <c r="FF315">
        <v>1241</v>
      </c>
      <c r="FQ315">
        <v>0</v>
      </c>
      <c r="FR315">
        <f t="shared" si="210"/>
        <v>0</v>
      </c>
      <c r="FS315">
        <v>0</v>
      </c>
      <c r="FX315">
        <v>0</v>
      </c>
      <c r="FY315">
        <v>0</v>
      </c>
      <c r="GA315" t="s">
        <v>3</v>
      </c>
      <c r="GD315">
        <v>1</v>
      </c>
      <c r="GF315">
        <v>-1895394325</v>
      </c>
      <c r="GG315">
        <v>2</v>
      </c>
      <c r="GH315">
        <v>3</v>
      </c>
      <c r="GI315">
        <v>-2</v>
      </c>
      <c r="GJ315">
        <v>0</v>
      </c>
      <c r="GK315">
        <v>0</v>
      </c>
      <c r="GL315">
        <f t="shared" si="211"/>
        <v>0</v>
      </c>
      <c r="GM315">
        <f t="shared" si="212"/>
        <v>0</v>
      </c>
      <c r="GN315">
        <f t="shared" si="213"/>
        <v>0</v>
      </c>
      <c r="GO315">
        <f t="shared" si="214"/>
        <v>0</v>
      </c>
      <c r="GP315">
        <f t="shared" si="215"/>
        <v>0</v>
      </c>
      <c r="GR315">
        <v>1</v>
      </c>
      <c r="GS315">
        <v>1</v>
      </c>
      <c r="GT315">
        <v>0</v>
      </c>
      <c r="GU315" t="s">
        <v>3</v>
      </c>
      <c r="GV315">
        <f t="shared" si="216"/>
        <v>0</v>
      </c>
      <c r="GW315">
        <v>1</v>
      </c>
      <c r="GX315">
        <f t="shared" si="217"/>
        <v>0</v>
      </c>
      <c r="HA315">
        <v>0</v>
      </c>
      <c r="HB315">
        <v>0</v>
      </c>
      <c r="HC315">
        <f t="shared" si="218"/>
        <v>0</v>
      </c>
      <c r="HE315" t="s">
        <v>3</v>
      </c>
      <c r="HF315" t="s">
        <v>3</v>
      </c>
      <c r="HM315" t="s">
        <v>3</v>
      </c>
      <c r="HN315" t="s">
        <v>3</v>
      </c>
      <c r="HO315" t="s">
        <v>3</v>
      </c>
      <c r="HP315" t="s">
        <v>3</v>
      </c>
      <c r="HQ315" t="s">
        <v>3</v>
      </c>
      <c r="IK315">
        <v>0</v>
      </c>
    </row>
    <row r="316" spans="1:245" x14ac:dyDescent="0.2">
      <c r="A316">
        <v>17</v>
      </c>
      <c r="B316">
        <v>1</v>
      </c>
      <c r="E316" t="s">
        <v>405</v>
      </c>
      <c r="F316" t="s">
        <v>3</v>
      </c>
      <c r="G316" t="s">
        <v>275</v>
      </c>
      <c r="H316" t="s">
        <v>42</v>
      </c>
      <c r="I316">
        <v>0</v>
      </c>
      <c r="J316">
        <v>0</v>
      </c>
      <c r="K316">
        <v>0</v>
      </c>
      <c r="O316">
        <f t="shared" si="180"/>
        <v>0</v>
      </c>
      <c r="P316">
        <f t="shared" si="181"/>
        <v>0</v>
      </c>
      <c r="Q316">
        <f t="shared" si="182"/>
        <v>0</v>
      </c>
      <c r="R316">
        <f t="shared" si="183"/>
        <v>0</v>
      </c>
      <c r="S316">
        <f t="shared" si="184"/>
        <v>0</v>
      </c>
      <c r="T316">
        <f t="shared" si="185"/>
        <v>0</v>
      </c>
      <c r="U316">
        <f t="shared" si="186"/>
        <v>0</v>
      </c>
      <c r="V316">
        <f t="shared" si="187"/>
        <v>0</v>
      </c>
      <c r="W316">
        <f t="shared" si="188"/>
        <v>0</v>
      </c>
      <c r="X316">
        <f t="shared" si="189"/>
        <v>0</v>
      </c>
      <c r="Y316">
        <f t="shared" si="190"/>
        <v>0</v>
      </c>
      <c r="AA316">
        <v>78076343</v>
      </c>
      <c r="AB316">
        <f t="shared" si="191"/>
        <v>587</v>
      </c>
      <c r="AC316">
        <f t="shared" si="221"/>
        <v>587</v>
      </c>
      <c r="AD316">
        <f t="shared" si="192"/>
        <v>0</v>
      </c>
      <c r="AE316">
        <f t="shared" si="193"/>
        <v>0</v>
      </c>
      <c r="AF316">
        <f t="shared" si="194"/>
        <v>0</v>
      </c>
      <c r="AG316">
        <f t="shared" si="195"/>
        <v>0</v>
      </c>
      <c r="AH316">
        <f t="shared" si="196"/>
        <v>0</v>
      </c>
      <c r="AI316">
        <f t="shared" si="197"/>
        <v>0</v>
      </c>
      <c r="AJ316">
        <f t="shared" si="198"/>
        <v>0</v>
      </c>
      <c r="AK316">
        <v>587</v>
      </c>
      <c r="AL316">
        <v>587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1</v>
      </c>
      <c r="AW316">
        <v>1</v>
      </c>
      <c r="AZ316">
        <v>1</v>
      </c>
      <c r="BA316">
        <v>1</v>
      </c>
      <c r="BB316">
        <v>1</v>
      </c>
      <c r="BC316">
        <v>1</v>
      </c>
      <c r="BD316" t="s">
        <v>3</v>
      </c>
      <c r="BE316" t="s">
        <v>3</v>
      </c>
      <c r="BF316" t="s">
        <v>3</v>
      </c>
      <c r="BG316" t="s">
        <v>3</v>
      </c>
      <c r="BH316">
        <v>3</v>
      </c>
      <c r="BI316">
        <v>1</v>
      </c>
      <c r="BJ316" t="s">
        <v>3</v>
      </c>
      <c r="BM316">
        <v>1100</v>
      </c>
      <c r="BN316">
        <v>0</v>
      </c>
      <c r="BO316" t="s">
        <v>3</v>
      </c>
      <c r="BP316">
        <v>0</v>
      </c>
      <c r="BQ316">
        <v>8</v>
      </c>
      <c r="BR316">
        <v>0</v>
      </c>
      <c r="BS316">
        <v>1</v>
      </c>
      <c r="BT316">
        <v>1</v>
      </c>
      <c r="BU316">
        <v>1</v>
      </c>
      <c r="BV316">
        <v>1</v>
      </c>
      <c r="BW316">
        <v>1</v>
      </c>
      <c r="BX316">
        <v>1</v>
      </c>
      <c r="BY316" t="s">
        <v>3</v>
      </c>
      <c r="BZ316">
        <v>0</v>
      </c>
      <c r="CA316">
        <v>0</v>
      </c>
      <c r="CB316" t="s">
        <v>3</v>
      </c>
      <c r="CE316">
        <v>0</v>
      </c>
      <c r="CF316">
        <v>0</v>
      </c>
      <c r="CG316">
        <v>0</v>
      </c>
      <c r="CM316">
        <v>0</v>
      </c>
      <c r="CN316" t="s">
        <v>3</v>
      </c>
      <c r="CO316">
        <v>0</v>
      </c>
      <c r="CP316">
        <f t="shared" si="199"/>
        <v>0</v>
      </c>
      <c r="CQ316">
        <f t="shared" si="200"/>
        <v>587</v>
      </c>
      <c r="CR316">
        <f t="shared" si="201"/>
        <v>0</v>
      </c>
      <c r="CS316">
        <f t="shared" si="202"/>
        <v>0</v>
      </c>
      <c r="CT316">
        <f t="shared" si="203"/>
        <v>0</v>
      </c>
      <c r="CU316">
        <f t="shared" si="204"/>
        <v>0</v>
      </c>
      <c r="CV316">
        <f t="shared" si="205"/>
        <v>0</v>
      </c>
      <c r="CW316">
        <f t="shared" si="206"/>
        <v>0</v>
      </c>
      <c r="CX316">
        <f t="shared" si="207"/>
        <v>0</v>
      </c>
      <c r="CY316">
        <f t="shared" si="208"/>
        <v>0</v>
      </c>
      <c r="CZ316">
        <f t="shared" si="209"/>
        <v>0</v>
      </c>
      <c r="DC316" t="s">
        <v>3</v>
      </c>
      <c r="DD316" t="s">
        <v>3</v>
      </c>
      <c r="DE316" t="s">
        <v>3</v>
      </c>
      <c r="DF316" t="s">
        <v>3</v>
      </c>
      <c r="DG316" t="s">
        <v>3</v>
      </c>
      <c r="DH316" t="s">
        <v>3</v>
      </c>
      <c r="DI316" t="s">
        <v>3</v>
      </c>
      <c r="DJ316" t="s">
        <v>3</v>
      </c>
      <c r="DK316" t="s">
        <v>3</v>
      </c>
      <c r="DL316" t="s">
        <v>3</v>
      </c>
      <c r="DM316" t="s">
        <v>3</v>
      </c>
      <c r="DN316">
        <v>0</v>
      </c>
      <c r="DO316">
        <v>0</v>
      </c>
      <c r="DP316">
        <v>1</v>
      </c>
      <c r="DQ316">
        <v>1</v>
      </c>
      <c r="DU316">
        <v>1013</v>
      </c>
      <c r="DV316" t="s">
        <v>42</v>
      </c>
      <c r="DW316" t="s">
        <v>42</v>
      </c>
      <c r="DX316">
        <v>1</v>
      </c>
      <c r="DZ316" t="s">
        <v>3</v>
      </c>
      <c r="EA316" t="s">
        <v>3</v>
      </c>
      <c r="EB316" t="s">
        <v>3</v>
      </c>
      <c r="EC316" t="s">
        <v>3</v>
      </c>
      <c r="EE316">
        <v>68514636</v>
      </c>
      <c r="EF316">
        <v>8</v>
      </c>
      <c r="EG316" t="s">
        <v>43</v>
      </c>
      <c r="EH316">
        <v>0</v>
      </c>
      <c r="EI316" t="s">
        <v>3</v>
      </c>
      <c r="EJ316">
        <v>1</v>
      </c>
      <c r="EK316">
        <v>1100</v>
      </c>
      <c r="EL316" t="s">
        <v>44</v>
      </c>
      <c r="EM316" t="s">
        <v>45</v>
      </c>
      <c r="EO316" t="s">
        <v>3</v>
      </c>
      <c r="EQ316">
        <v>0</v>
      </c>
      <c r="ER316">
        <v>587</v>
      </c>
      <c r="ES316">
        <v>587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5</v>
      </c>
      <c r="FC316">
        <v>0</v>
      </c>
      <c r="FD316">
        <v>18</v>
      </c>
      <c r="FF316">
        <v>587</v>
      </c>
      <c r="FQ316">
        <v>0</v>
      </c>
      <c r="FR316">
        <f t="shared" si="210"/>
        <v>0</v>
      </c>
      <c r="FS316">
        <v>0</v>
      </c>
      <c r="FX316">
        <v>0</v>
      </c>
      <c r="FY316">
        <v>0</v>
      </c>
      <c r="GA316" t="s">
        <v>3</v>
      </c>
      <c r="GD316">
        <v>1</v>
      </c>
      <c r="GF316">
        <v>-1805764210</v>
      </c>
      <c r="GG316">
        <v>2</v>
      </c>
      <c r="GH316">
        <v>3</v>
      </c>
      <c r="GI316">
        <v>-2</v>
      </c>
      <c r="GJ316">
        <v>0</v>
      </c>
      <c r="GK316">
        <v>0</v>
      </c>
      <c r="GL316">
        <f t="shared" si="211"/>
        <v>0</v>
      </c>
      <c r="GM316">
        <f t="shared" si="212"/>
        <v>0</v>
      </c>
      <c r="GN316">
        <f t="shared" si="213"/>
        <v>0</v>
      </c>
      <c r="GO316">
        <f t="shared" si="214"/>
        <v>0</v>
      </c>
      <c r="GP316">
        <f t="shared" si="215"/>
        <v>0</v>
      </c>
      <c r="GR316">
        <v>1</v>
      </c>
      <c r="GS316">
        <v>1</v>
      </c>
      <c r="GT316">
        <v>0</v>
      </c>
      <c r="GU316" t="s">
        <v>3</v>
      </c>
      <c r="GV316">
        <f t="shared" si="216"/>
        <v>0</v>
      </c>
      <c r="GW316">
        <v>1</v>
      </c>
      <c r="GX316">
        <f t="shared" si="217"/>
        <v>0</v>
      </c>
      <c r="HA316">
        <v>0</v>
      </c>
      <c r="HB316">
        <v>0</v>
      </c>
      <c r="HC316">
        <f t="shared" si="218"/>
        <v>0</v>
      </c>
      <c r="HE316" t="s">
        <v>3</v>
      </c>
      <c r="HF316" t="s">
        <v>3</v>
      </c>
      <c r="HM316" t="s">
        <v>3</v>
      </c>
      <c r="HN316" t="s">
        <v>3</v>
      </c>
      <c r="HO316" t="s">
        <v>3</v>
      </c>
      <c r="HP316" t="s">
        <v>3</v>
      </c>
      <c r="HQ316" t="s">
        <v>3</v>
      </c>
      <c r="IK316">
        <v>0</v>
      </c>
    </row>
    <row r="317" spans="1:245" x14ac:dyDescent="0.2">
      <c r="A317">
        <v>17</v>
      </c>
      <c r="B317">
        <v>1</v>
      </c>
      <c r="E317" t="s">
        <v>406</v>
      </c>
      <c r="F317" t="s">
        <v>3</v>
      </c>
      <c r="G317" t="s">
        <v>277</v>
      </c>
      <c r="H317" t="s">
        <v>42</v>
      </c>
      <c r="I317">
        <v>0</v>
      </c>
      <c r="J317">
        <v>0</v>
      </c>
      <c r="K317">
        <v>0</v>
      </c>
      <c r="O317">
        <f t="shared" si="180"/>
        <v>0</v>
      </c>
      <c r="P317">
        <f t="shared" si="181"/>
        <v>0</v>
      </c>
      <c r="Q317">
        <f t="shared" si="182"/>
        <v>0</v>
      </c>
      <c r="R317">
        <f t="shared" si="183"/>
        <v>0</v>
      </c>
      <c r="S317">
        <f t="shared" si="184"/>
        <v>0</v>
      </c>
      <c r="T317">
        <f t="shared" si="185"/>
        <v>0</v>
      </c>
      <c r="U317">
        <f t="shared" si="186"/>
        <v>0</v>
      </c>
      <c r="V317">
        <f t="shared" si="187"/>
        <v>0</v>
      </c>
      <c r="W317">
        <f t="shared" si="188"/>
        <v>0</v>
      </c>
      <c r="X317">
        <f t="shared" si="189"/>
        <v>0</v>
      </c>
      <c r="Y317">
        <f t="shared" si="190"/>
        <v>0</v>
      </c>
      <c r="AA317">
        <v>78076343</v>
      </c>
      <c r="AB317">
        <f t="shared" si="191"/>
        <v>287</v>
      </c>
      <c r="AC317">
        <f t="shared" si="221"/>
        <v>287</v>
      </c>
      <c r="AD317">
        <f t="shared" si="192"/>
        <v>0</v>
      </c>
      <c r="AE317">
        <f t="shared" si="193"/>
        <v>0</v>
      </c>
      <c r="AF317">
        <f t="shared" si="194"/>
        <v>0</v>
      </c>
      <c r="AG317">
        <f t="shared" si="195"/>
        <v>0</v>
      </c>
      <c r="AH317">
        <f t="shared" si="196"/>
        <v>0</v>
      </c>
      <c r="AI317">
        <f t="shared" si="197"/>
        <v>0</v>
      </c>
      <c r="AJ317">
        <f t="shared" si="198"/>
        <v>0</v>
      </c>
      <c r="AK317">
        <v>287</v>
      </c>
      <c r="AL317">
        <v>287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1</v>
      </c>
      <c r="AW317">
        <v>1</v>
      </c>
      <c r="AZ317">
        <v>1</v>
      </c>
      <c r="BA317">
        <v>1</v>
      </c>
      <c r="BB317">
        <v>1</v>
      </c>
      <c r="BC317">
        <v>1</v>
      </c>
      <c r="BD317" t="s">
        <v>3</v>
      </c>
      <c r="BE317" t="s">
        <v>3</v>
      </c>
      <c r="BF317" t="s">
        <v>3</v>
      </c>
      <c r="BG317" t="s">
        <v>3</v>
      </c>
      <c r="BH317">
        <v>3</v>
      </c>
      <c r="BI317">
        <v>1</v>
      </c>
      <c r="BJ317" t="s">
        <v>3</v>
      </c>
      <c r="BM317">
        <v>1100</v>
      </c>
      <c r="BN317">
        <v>0</v>
      </c>
      <c r="BO317" t="s">
        <v>3</v>
      </c>
      <c r="BP317">
        <v>0</v>
      </c>
      <c r="BQ317">
        <v>8</v>
      </c>
      <c r="BR317">
        <v>0</v>
      </c>
      <c r="BS317">
        <v>1</v>
      </c>
      <c r="BT317">
        <v>1</v>
      </c>
      <c r="BU317">
        <v>1</v>
      </c>
      <c r="BV317">
        <v>1</v>
      </c>
      <c r="BW317">
        <v>1</v>
      </c>
      <c r="BX317">
        <v>1</v>
      </c>
      <c r="BY317" t="s">
        <v>3</v>
      </c>
      <c r="BZ317">
        <v>0</v>
      </c>
      <c r="CA317">
        <v>0</v>
      </c>
      <c r="CB317" t="s">
        <v>3</v>
      </c>
      <c r="CE317">
        <v>0</v>
      </c>
      <c r="CF317">
        <v>0</v>
      </c>
      <c r="CG317">
        <v>0</v>
      </c>
      <c r="CM317">
        <v>0</v>
      </c>
      <c r="CN317" t="s">
        <v>3</v>
      </c>
      <c r="CO317">
        <v>0</v>
      </c>
      <c r="CP317">
        <f t="shared" si="199"/>
        <v>0</v>
      </c>
      <c r="CQ317">
        <f t="shared" si="200"/>
        <v>287</v>
      </c>
      <c r="CR317">
        <f t="shared" si="201"/>
        <v>0</v>
      </c>
      <c r="CS317">
        <f t="shared" si="202"/>
        <v>0</v>
      </c>
      <c r="CT317">
        <f t="shared" si="203"/>
        <v>0</v>
      </c>
      <c r="CU317">
        <f t="shared" si="204"/>
        <v>0</v>
      </c>
      <c r="CV317">
        <f t="shared" si="205"/>
        <v>0</v>
      </c>
      <c r="CW317">
        <f t="shared" si="206"/>
        <v>0</v>
      </c>
      <c r="CX317">
        <f t="shared" si="207"/>
        <v>0</v>
      </c>
      <c r="CY317">
        <f t="shared" si="208"/>
        <v>0</v>
      </c>
      <c r="CZ317">
        <f t="shared" si="209"/>
        <v>0</v>
      </c>
      <c r="DC317" t="s">
        <v>3</v>
      </c>
      <c r="DD317" t="s">
        <v>3</v>
      </c>
      <c r="DE317" t="s">
        <v>3</v>
      </c>
      <c r="DF317" t="s">
        <v>3</v>
      </c>
      <c r="DG317" t="s">
        <v>3</v>
      </c>
      <c r="DH317" t="s">
        <v>3</v>
      </c>
      <c r="DI317" t="s">
        <v>3</v>
      </c>
      <c r="DJ317" t="s">
        <v>3</v>
      </c>
      <c r="DK317" t="s">
        <v>3</v>
      </c>
      <c r="DL317" t="s">
        <v>3</v>
      </c>
      <c r="DM317" t="s">
        <v>3</v>
      </c>
      <c r="DN317">
        <v>0</v>
      </c>
      <c r="DO317">
        <v>0</v>
      </c>
      <c r="DP317">
        <v>1</v>
      </c>
      <c r="DQ317">
        <v>1</v>
      </c>
      <c r="DU317">
        <v>1013</v>
      </c>
      <c r="DV317" t="s">
        <v>42</v>
      </c>
      <c r="DW317" t="s">
        <v>42</v>
      </c>
      <c r="DX317">
        <v>1</v>
      </c>
      <c r="DZ317" t="s">
        <v>3</v>
      </c>
      <c r="EA317" t="s">
        <v>3</v>
      </c>
      <c r="EB317" t="s">
        <v>3</v>
      </c>
      <c r="EC317" t="s">
        <v>3</v>
      </c>
      <c r="EE317">
        <v>68514636</v>
      </c>
      <c r="EF317">
        <v>8</v>
      </c>
      <c r="EG317" t="s">
        <v>43</v>
      </c>
      <c r="EH317">
        <v>0</v>
      </c>
      <c r="EI317" t="s">
        <v>3</v>
      </c>
      <c r="EJ317">
        <v>1</v>
      </c>
      <c r="EK317">
        <v>1100</v>
      </c>
      <c r="EL317" t="s">
        <v>44</v>
      </c>
      <c r="EM317" t="s">
        <v>45</v>
      </c>
      <c r="EO317" t="s">
        <v>3</v>
      </c>
      <c r="EQ317">
        <v>0</v>
      </c>
      <c r="ER317">
        <v>287</v>
      </c>
      <c r="ES317">
        <v>287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5</v>
      </c>
      <c r="FC317">
        <v>0</v>
      </c>
      <c r="FD317">
        <v>18</v>
      </c>
      <c r="FF317">
        <v>287</v>
      </c>
      <c r="FQ317">
        <v>0</v>
      </c>
      <c r="FR317">
        <f t="shared" si="210"/>
        <v>0</v>
      </c>
      <c r="FS317">
        <v>0</v>
      </c>
      <c r="FX317">
        <v>0</v>
      </c>
      <c r="FY317">
        <v>0</v>
      </c>
      <c r="GA317" t="s">
        <v>3</v>
      </c>
      <c r="GD317">
        <v>1</v>
      </c>
      <c r="GF317">
        <v>-1214466132</v>
      </c>
      <c r="GG317">
        <v>2</v>
      </c>
      <c r="GH317">
        <v>3</v>
      </c>
      <c r="GI317">
        <v>-2</v>
      </c>
      <c r="GJ317">
        <v>0</v>
      </c>
      <c r="GK317">
        <v>0</v>
      </c>
      <c r="GL317">
        <f t="shared" si="211"/>
        <v>0</v>
      </c>
      <c r="GM317">
        <f t="shared" si="212"/>
        <v>0</v>
      </c>
      <c r="GN317">
        <f t="shared" si="213"/>
        <v>0</v>
      </c>
      <c r="GO317">
        <f t="shared" si="214"/>
        <v>0</v>
      </c>
      <c r="GP317">
        <f t="shared" si="215"/>
        <v>0</v>
      </c>
      <c r="GR317">
        <v>1</v>
      </c>
      <c r="GS317">
        <v>1</v>
      </c>
      <c r="GT317">
        <v>0</v>
      </c>
      <c r="GU317" t="s">
        <v>3</v>
      </c>
      <c r="GV317">
        <f t="shared" si="216"/>
        <v>0</v>
      </c>
      <c r="GW317">
        <v>1</v>
      </c>
      <c r="GX317">
        <f t="shared" si="217"/>
        <v>0</v>
      </c>
      <c r="HA317">
        <v>0</v>
      </c>
      <c r="HB317">
        <v>0</v>
      </c>
      <c r="HC317">
        <f t="shared" si="218"/>
        <v>0</v>
      </c>
      <c r="HE317" t="s">
        <v>3</v>
      </c>
      <c r="HF317" t="s">
        <v>3</v>
      </c>
      <c r="HM317" t="s">
        <v>3</v>
      </c>
      <c r="HN317" t="s">
        <v>3</v>
      </c>
      <c r="HO317" t="s">
        <v>3</v>
      </c>
      <c r="HP317" t="s">
        <v>3</v>
      </c>
      <c r="HQ317" t="s">
        <v>3</v>
      </c>
      <c r="IK317">
        <v>0</v>
      </c>
    </row>
    <row r="318" spans="1:245" x14ac:dyDescent="0.2">
      <c r="A318">
        <v>17</v>
      </c>
      <c r="B318">
        <v>1</v>
      </c>
      <c r="E318" t="s">
        <v>407</v>
      </c>
      <c r="F318" t="s">
        <v>3</v>
      </c>
      <c r="G318" t="s">
        <v>279</v>
      </c>
      <c r="H318" t="s">
        <v>42</v>
      </c>
      <c r="I318">
        <v>1</v>
      </c>
      <c r="J318">
        <v>0</v>
      </c>
      <c r="K318">
        <v>1</v>
      </c>
      <c r="O318">
        <f t="shared" si="180"/>
        <v>1900</v>
      </c>
      <c r="P318">
        <f t="shared" si="181"/>
        <v>1900</v>
      </c>
      <c r="Q318">
        <f t="shared" si="182"/>
        <v>0</v>
      </c>
      <c r="R318">
        <f t="shared" si="183"/>
        <v>0</v>
      </c>
      <c r="S318">
        <f t="shared" si="184"/>
        <v>0</v>
      </c>
      <c r="T318">
        <f t="shared" si="185"/>
        <v>0</v>
      </c>
      <c r="U318">
        <f t="shared" si="186"/>
        <v>0</v>
      </c>
      <c r="V318">
        <f t="shared" si="187"/>
        <v>0</v>
      </c>
      <c r="W318">
        <f t="shared" si="188"/>
        <v>0</v>
      </c>
      <c r="X318">
        <f t="shared" si="189"/>
        <v>0</v>
      </c>
      <c r="Y318">
        <f t="shared" si="190"/>
        <v>0</v>
      </c>
      <c r="AA318">
        <v>78076343</v>
      </c>
      <c r="AB318">
        <f t="shared" si="191"/>
        <v>1900</v>
      </c>
      <c r="AC318">
        <f t="shared" si="221"/>
        <v>1900</v>
      </c>
      <c r="AD318">
        <f t="shared" si="192"/>
        <v>0</v>
      </c>
      <c r="AE318">
        <f t="shared" si="193"/>
        <v>0</v>
      </c>
      <c r="AF318">
        <f t="shared" si="194"/>
        <v>0</v>
      </c>
      <c r="AG318">
        <f t="shared" si="195"/>
        <v>0</v>
      </c>
      <c r="AH318">
        <f t="shared" si="196"/>
        <v>0</v>
      </c>
      <c r="AI318">
        <f t="shared" si="197"/>
        <v>0</v>
      </c>
      <c r="AJ318">
        <f t="shared" si="198"/>
        <v>0</v>
      </c>
      <c r="AK318">
        <v>1900</v>
      </c>
      <c r="AL318">
        <v>1900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1</v>
      </c>
      <c r="AW318">
        <v>1</v>
      </c>
      <c r="AZ318">
        <v>1</v>
      </c>
      <c r="BA318">
        <v>1</v>
      </c>
      <c r="BB318">
        <v>1</v>
      </c>
      <c r="BC318">
        <v>1</v>
      </c>
      <c r="BD318" t="s">
        <v>3</v>
      </c>
      <c r="BE318" t="s">
        <v>3</v>
      </c>
      <c r="BF318" t="s">
        <v>3</v>
      </c>
      <c r="BG318" t="s">
        <v>3</v>
      </c>
      <c r="BH318">
        <v>3</v>
      </c>
      <c r="BI318">
        <v>1</v>
      </c>
      <c r="BJ318" t="s">
        <v>3</v>
      </c>
      <c r="BM318">
        <v>1100</v>
      </c>
      <c r="BN318">
        <v>0</v>
      </c>
      <c r="BO318" t="s">
        <v>3</v>
      </c>
      <c r="BP318">
        <v>0</v>
      </c>
      <c r="BQ318">
        <v>8</v>
      </c>
      <c r="BR318">
        <v>0</v>
      </c>
      <c r="BS318">
        <v>1</v>
      </c>
      <c r="BT318">
        <v>1</v>
      </c>
      <c r="BU318">
        <v>1</v>
      </c>
      <c r="BV318">
        <v>1</v>
      </c>
      <c r="BW318">
        <v>1</v>
      </c>
      <c r="BX318">
        <v>1</v>
      </c>
      <c r="BY318" t="s">
        <v>3</v>
      </c>
      <c r="BZ318">
        <v>0</v>
      </c>
      <c r="CA318">
        <v>0</v>
      </c>
      <c r="CB318" t="s">
        <v>3</v>
      </c>
      <c r="CE318">
        <v>0</v>
      </c>
      <c r="CF318">
        <v>0</v>
      </c>
      <c r="CG318">
        <v>0</v>
      </c>
      <c r="CM318">
        <v>0</v>
      </c>
      <c r="CN318" t="s">
        <v>3</v>
      </c>
      <c r="CO318">
        <v>0</v>
      </c>
      <c r="CP318">
        <f t="shared" si="199"/>
        <v>1900</v>
      </c>
      <c r="CQ318">
        <f t="shared" si="200"/>
        <v>1900</v>
      </c>
      <c r="CR318">
        <f t="shared" si="201"/>
        <v>0</v>
      </c>
      <c r="CS318">
        <f t="shared" si="202"/>
        <v>0</v>
      </c>
      <c r="CT318">
        <f t="shared" si="203"/>
        <v>0</v>
      </c>
      <c r="CU318">
        <f t="shared" si="204"/>
        <v>0</v>
      </c>
      <c r="CV318">
        <f t="shared" si="205"/>
        <v>0</v>
      </c>
      <c r="CW318">
        <f t="shared" si="206"/>
        <v>0</v>
      </c>
      <c r="CX318">
        <f t="shared" si="207"/>
        <v>0</v>
      </c>
      <c r="CY318">
        <f t="shared" si="208"/>
        <v>0</v>
      </c>
      <c r="CZ318">
        <f t="shared" si="209"/>
        <v>0</v>
      </c>
      <c r="DC318" t="s">
        <v>3</v>
      </c>
      <c r="DD318" t="s">
        <v>3</v>
      </c>
      <c r="DE318" t="s">
        <v>3</v>
      </c>
      <c r="DF318" t="s">
        <v>3</v>
      </c>
      <c r="DG318" t="s">
        <v>3</v>
      </c>
      <c r="DH318" t="s">
        <v>3</v>
      </c>
      <c r="DI318" t="s">
        <v>3</v>
      </c>
      <c r="DJ318" t="s">
        <v>3</v>
      </c>
      <c r="DK318" t="s">
        <v>3</v>
      </c>
      <c r="DL318" t="s">
        <v>3</v>
      </c>
      <c r="DM318" t="s">
        <v>3</v>
      </c>
      <c r="DN318">
        <v>0</v>
      </c>
      <c r="DO318">
        <v>0</v>
      </c>
      <c r="DP318">
        <v>1</v>
      </c>
      <c r="DQ318">
        <v>1</v>
      </c>
      <c r="DU318">
        <v>1013</v>
      </c>
      <c r="DV318" t="s">
        <v>42</v>
      </c>
      <c r="DW318" t="s">
        <v>42</v>
      </c>
      <c r="DX318">
        <v>1</v>
      </c>
      <c r="DZ318" t="s">
        <v>3</v>
      </c>
      <c r="EA318" t="s">
        <v>3</v>
      </c>
      <c r="EB318" t="s">
        <v>3</v>
      </c>
      <c r="EC318" t="s">
        <v>3</v>
      </c>
      <c r="EE318">
        <v>68514636</v>
      </c>
      <c r="EF318">
        <v>8</v>
      </c>
      <c r="EG318" t="s">
        <v>43</v>
      </c>
      <c r="EH318">
        <v>0</v>
      </c>
      <c r="EI318" t="s">
        <v>3</v>
      </c>
      <c r="EJ318">
        <v>1</v>
      </c>
      <c r="EK318">
        <v>1100</v>
      </c>
      <c r="EL318" t="s">
        <v>44</v>
      </c>
      <c r="EM318" t="s">
        <v>45</v>
      </c>
      <c r="EO318" t="s">
        <v>3</v>
      </c>
      <c r="EQ318">
        <v>0</v>
      </c>
      <c r="ER318">
        <v>1900</v>
      </c>
      <c r="ES318">
        <v>1900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5</v>
      </c>
      <c r="FC318">
        <v>0</v>
      </c>
      <c r="FD318">
        <v>18</v>
      </c>
      <c r="FF318">
        <v>1900</v>
      </c>
      <c r="FQ318">
        <v>0</v>
      </c>
      <c r="FR318">
        <f t="shared" si="210"/>
        <v>0</v>
      </c>
      <c r="FS318">
        <v>0</v>
      </c>
      <c r="FX318">
        <v>0</v>
      </c>
      <c r="FY318">
        <v>0</v>
      </c>
      <c r="GA318" t="s">
        <v>3</v>
      </c>
      <c r="GD318">
        <v>1</v>
      </c>
      <c r="GF318">
        <v>-1755615040</v>
      </c>
      <c r="GG318">
        <v>2</v>
      </c>
      <c r="GH318">
        <v>3</v>
      </c>
      <c r="GI318">
        <v>-2</v>
      </c>
      <c r="GJ318">
        <v>0</v>
      </c>
      <c r="GK318">
        <v>0</v>
      </c>
      <c r="GL318">
        <f t="shared" si="211"/>
        <v>0</v>
      </c>
      <c r="GM318">
        <f t="shared" si="212"/>
        <v>1900</v>
      </c>
      <c r="GN318">
        <f t="shared" si="213"/>
        <v>1900</v>
      </c>
      <c r="GO318">
        <f t="shared" si="214"/>
        <v>0</v>
      </c>
      <c r="GP318">
        <f t="shared" si="215"/>
        <v>0</v>
      </c>
      <c r="GR318">
        <v>1</v>
      </c>
      <c r="GS318">
        <v>1</v>
      </c>
      <c r="GT318">
        <v>0</v>
      </c>
      <c r="GU318" t="s">
        <v>3</v>
      </c>
      <c r="GV318">
        <f t="shared" si="216"/>
        <v>0</v>
      </c>
      <c r="GW318">
        <v>1</v>
      </c>
      <c r="GX318">
        <f t="shared" si="217"/>
        <v>0</v>
      </c>
      <c r="HA318">
        <v>0</v>
      </c>
      <c r="HB318">
        <v>0</v>
      </c>
      <c r="HC318">
        <f t="shared" si="218"/>
        <v>0</v>
      </c>
      <c r="HE318" t="s">
        <v>3</v>
      </c>
      <c r="HF318" t="s">
        <v>3</v>
      </c>
      <c r="HM318" t="s">
        <v>3</v>
      </c>
      <c r="HN318" t="s">
        <v>3</v>
      </c>
      <c r="HO318" t="s">
        <v>3</v>
      </c>
      <c r="HP318" t="s">
        <v>3</v>
      </c>
      <c r="HQ318" t="s">
        <v>3</v>
      </c>
      <c r="IK318">
        <v>0</v>
      </c>
    </row>
    <row r="319" spans="1:245" x14ac:dyDescent="0.2">
      <c r="A319">
        <v>17</v>
      </c>
      <c r="B319">
        <v>1</v>
      </c>
      <c r="E319" t="s">
        <v>408</v>
      </c>
      <c r="F319" t="s">
        <v>3</v>
      </c>
      <c r="G319" t="s">
        <v>281</v>
      </c>
      <c r="H319" t="s">
        <v>42</v>
      </c>
      <c r="I319">
        <v>0</v>
      </c>
      <c r="J319">
        <v>0</v>
      </c>
      <c r="K319">
        <v>0</v>
      </c>
      <c r="O319">
        <f t="shared" si="180"/>
        <v>0</v>
      </c>
      <c r="P319">
        <f t="shared" si="181"/>
        <v>0</v>
      </c>
      <c r="Q319">
        <f t="shared" si="182"/>
        <v>0</v>
      </c>
      <c r="R319">
        <f t="shared" si="183"/>
        <v>0</v>
      </c>
      <c r="S319">
        <f t="shared" si="184"/>
        <v>0</v>
      </c>
      <c r="T319">
        <f t="shared" si="185"/>
        <v>0</v>
      </c>
      <c r="U319">
        <f t="shared" si="186"/>
        <v>0</v>
      </c>
      <c r="V319">
        <f t="shared" si="187"/>
        <v>0</v>
      </c>
      <c r="W319">
        <f t="shared" si="188"/>
        <v>0</v>
      </c>
      <c r="X319">
        <f t="shared" si="189"/>
        <v>0</v>
      </c>
      <c r="Y319">
        <f t="shared" si="190"/>
        <v>0</v>
      </c>
      <c r="AA319">
        <v>78076343</v>
      </c>
      <c r="AB319">
        <f t="shared" si="191"/>
        <v>8741</v>
      </c>
      <c r="AC319">
        <f t="shared" si="221"/>
        <v>8741</v>
      </c>
      <c r="AD319">
        <f t="shared" si="192"/>
        <v>0</v>
      </c>
      <c r="AE319">
        <f t="shared" si="193"/>
        <v>0</v>
      </c>
      <c r="AF319">
        <f t="shared" si="194"/>
        <v>0</v>
      </c>
      <c r="AG319">
        <f t="shared" si="195"/>
        <v>0</v>
      </c>
      <c r="AH319">
        <f t="shared" si="196"/>
        <v>0</v>
      </c>
      <c r="AI319">
        <f t="shared" si="197"/>
        <v>0</v>
      </c>
      <c r="AJ319">
        <f t="shared" si="198"/>
        <v>0</v>
      </c>
      <c r="AK319">
        <v>8741</v>
      </c>
      <c r="AL319">
        <v>8741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1</v>
      </c>
      <c r="AW319">
        <v>1</v>
      </c>
      <c r="AZ319">
        <v>1</v>
      </c>
      <c r="BA319">
        <v>1</v>
      </c>
      <c r="BB319">
        <v>1</v>
      </c>
      <c r="BC319">
        <v>1</v>
      </c>
      <c r="BD319" t="s">
        <v>3</v>
      </c>
      <c r="BE319" t="s">
        <v>3</v>
      </c>
      <c r="BF319" t="s">
        <v>3</v>
      </c>
      <c r="BG319" t="s">
        <v>3</v>
      </c>
      <c r="BH319">
        <v>3</v>
      </c>
      <c r="BI319">
        <v>1</v>
      </c>
      <c r="BJ319" t="s">
        <v>3</v>
      </c>
      <c r="BM319">
        <v>1100</v>
      </c>
      <c r="BN319">
        <v>0</v>
      </c>
      <c r="BO319" t="s">
        <v>3</v>
      </c>
      <c r="BP319">
        <v>0</v>
      </c>
      <c r="BQ319">
        <v>8</v>
      </c>
      <c r="BR319">
        <v>0</v>
      </c>
      <c r="BS319">
        <v>1</v>
      </c>
      <c r="BT319">
        <v>1</v>
      </c>
      <c r="BU319">
        <v>1</v>
      </c>
      <c r="BV319">
        <v>1</v>
      </c>
      <c r="BW319">
        <v>1</v>
      </c>
      <c r="BX319">
        <v>1</v>
      </c>
      <c r="BY319" t="s">
        <v>3</v>
      </c>
      <c r="BZ319">
        <v>0</v>
      </c>
      <c r="CA319">
        <v>0</v>
      </c>
      <c r="CB319" t="s">
        <v>3</v>
      </c>
      <c r="CE319">
        <v>0</v>
      </c>
      <c r="CF319">
        <v>0</v>
      </c>
      <c r="CG319">
        <v>0</v>
      </c>
      <c r="CM319">
        <v>0</v>
      </c>
      <c r="CN319" t="s">
        <v>3</v>
      </c>
      <c r="CO319">
        <v>0</v>
      </c>
      <c r="CP319">
        <f t="shared" si="199"/>
        <v>0</v>
      </c>
      <c r="CQ319">
        <f t="shared" si="200"/>
        <v>8741</v>
      </c>
      <c r="CR319">
        <f t="shared" si="201"/>
        <v>0</v>
      </c>
      <c r="CS319">
        <f t="shared" si="202"/>
        <v>0</v>
      </c>
      <c r="CT319">
        <f t="shared" si="203"/>
        <v>0</v>
      </c>
      <c r="CU319">
        <f t="shared" si="204"/>
        <v>0</v>
      </c>
      <c r="CV319">
        <f t="shared" si="205"/>
        <v>0</v>
      </c>
      <c r="CW319">
        <f t="shared" si="206"/>
        <v>0</v>
      </c>
      <c r="CX319">
        <f t="shared" si="207"/>
        <v>0</v>
      </c>
      <c r="CY319">
        <f t="shared" si="208"/>
        <v>0</v>
      </c>
      <c r="CZ319">
        <f t="shared" si="209"/>
        <v>0</v>
      </c>
      <c r="DC319" t="s">
        <v>3</v>
      </c>
      <c r="DD319" t="s">
        <v>3</v>
      </c>
      <c r="DE319" t="s">
        <v>3</v>
      </c>
      <c r="DF319" t="s">
        <v>3</v>
      </c>
      <c r="DG319" t="s">
        <v>3</v>
      </c>
      <c r="DH319" t="s">
        <v>3</v>
      </c>
      <c r="DI319" t="s">
        <v>3</v>
      </c>
      <c r="DJ319" t="s">
        <v>3</v>
      </c>
      <c r="DK319" t="s">
        <v>3</v>
      </c>
      <c r="DL319" t="s">
        <v>3</v>
      </c>
      <c r="DM319" t="s">
        <v>3</v>
      </c>
      <c r="DN319">
        <v>0</v>
      </c>
      <c r="DO319">
        <v>0</v>
      </c>
      <c r="DP319">
        <v>1</v>
      </c>
      <c r="DQ319">
        <v>1</v>
      </c>
      <c r="DU319">
        <v>1013</v>
      </c>
      <c r="DV319" t="s">
        <v>42</v>
      </c>
      <c r="DW319" t="s">
        <v>42</v>
      </c>
      <c r="DX319">
        <v>1</v>
      </c>
      <c r="DZ319" t="s">
        <v>3</v>
      </c>
      <c r="EA319" t="s">
        <v>3</v>
      </c>
      <c r="EB319" t="s">
        <v>3</v>
      </c>
      <c r="EC319" t="s">
        <v>3</v>
      </c>
      <c r="EE319">
        <v>68514636</v>
      </c>
      <c r="EF319">
        <v>8</v>
      </c>
      <c r="EG319" t="s">
        <v>43</v>
      </c>
      <c r="EH319">
        <v>0</v>
      </c>
      <c r="EI319" t="s">
        <v>3</v>
      </c>
      <c r="EJ319">
        <v>1</v>
      </c>
      <c r="EK319">
        <v>1100</v>
      </c>
      <c r="EL319" t="s">
        <v>44</v>
      </c>
      <c r="EM319" t="s">
        <v>45</v>
      </c>
      <c r="EO319" t="s">
        <v>3</v>
      </c>
      <c r="EQ319">
        <v>0</v>
      </c>
      <c r="ER319">
        <v>8741</v>
      </c>
      <c r="ES319">
        <v>8741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5</v>
      </c>
      <c r="FC319">
        <v>0</v>
      </c>
      <c r="FD319">
        <v>18</v>
      </c>
      <c r="FF319">
        <v>8741</v>
      </c>
      <c r="FQ319">
        <v>0</v>
      </c>
      <c r="FR319">
        <f t="shared" si="210"/>
        <v>0</v>
      </c>
      <c r="FS319">
        <v>0</v>
      </c>
      <c r="FX319">
        <v>0</v>
      </c>
      <c r="FY319">
        <v>0</v>
      </c>
      <c r="GA319" t="s">
        <v>3</v>
      </c>
      <c r="GD319">
        <v>1</v>
      </c>
      <c r="GF319">
        <v>323433056</v>
      </c>
      <c r="GG319">
        <v>2</v>
      </c>
      <c r="GH319">
        <v>3</v>
      </c>
      <c r="GI319">
        <v>-2</v>
      </c>
      <c r="GJ319">
        <v>0</v>
      </c>
      <c r="GK319">
        <v>0</v>
      </c>
      <c r="GL319">
        <f t="shared" si="211"/>
        <v>0</v>
      </c>
      <c r="GM319">
        <f t="shared" si="212"/>
        <v>0</v>
      </c>
      <c r="GN319">
        <f t="shared" si="213"/>
        <v>0</v>
      </c>
      <c r="GO319">
        <f t="shared" si="214"/>
        <v>0</v>
      </c>
      <c r="GP319">
        <f t="shared" si="215"/>
        <v>0</v>
      </c>
      <c r="GR319">
        <v>1</v>
      </c>
      <c r="GS319">
        <v>1</v>
      </c>
      <c r="GT319">
        <v>0</v>
      </c>
      <c r="GU319" t="s">
        <v>3</v>
      </c>
      <c r="GV319">
        <f t="shared" si="216"/>
        <v>0</v>
      </c>
      <c r="GW319">
        <v>1</v>
      </c>
      <c r="GX319">
        <f t="shared" si="217"/>
        <v>0</v>
      </c>
      <c r="HA319">
        <v>0</v>
      </c>
      <c r="HB319">
        <v>0</v>
      </c>
      <c r="HC319">
        <f t="shared" si="218"/>
        <v>0</v>
      </c>
      <c r="HE319" t="s">
        <v>3</v>
      </c>
      <c r="HF319" t="s">
        <v>3</v>
      </c>
      <c r="HM319" t="s">
        <v>3</v>
      </c>
      <c r="HN319" t="s">
        <v>3</v>
      </c>
      <c r="HO319" t="s">
        <v>3</v>
      </c>
      <c r="HP319" t="s">
        <v>3</v>
      </c>
      <c r="HQ319" t="s">
        <v>3</v>
      </c>
      <c r="IK319">
        <v>0</v>
      </c>
    </row>
    <row r="320" spans="1:245" x14ac:dyDescent="0.2">
      <c r="A320">
        <v>17</v>
      </c>
      <c r="B320">
        <v>1</v>
      </c>
      <c r="C320">
        <f>ROW(SmtRes!A311)</f>
        <v>311</v>
      </c>
      <c r="D320">
        <f>ROW(EtalonRes!A315)</f>
        <v>315</v>
      </c>
      <c r="E320" t="s">
        <v>409</v>
      </c>
      <c r="F320" t="s">
        <v>410</v>
      </c>
      <c r="G320" t="s">
        <v>411</v>
      </c>
      <c r="H320" t="s">
        <v>17</v>
      </c>
      <c r="I320">
        <v>1</v>
      </c>
      <c r="J320">
        <v>0</v>
      </c>
      <c r="K320">
        <v>1</v>
      </c>
      <c r="O320">
        <f t="shared" si="180"/>
        <v>6626.63</v>
      </c>
      <c r="P320">
        <f t="shared" si="181"/>
        <v>0</v>
      </c>
      <c r="Q320">
        <f t="shared" si="182"/>
        <v>0</v>
      </c>
      <c r="R320">
        <f t="shared" si="183"/>
        <v>0</v>
      </c>
      <c r="S320">
        <f t="shared" si="184"/>
        <v>6626.63</v>
      </c>
      <c r="T320">
        <f t="shared" si="185"/>
        <v>0</v>
      </c>
      <c r="U320">
        <f t="shared" si="186"/>
        <v>13.4</v>
      </c>
      <c r="V320">
        <f t="shared" si="187"/>
        <v>0</v>
      </c>
      <c r="W320">
        <f t="shared" si="188"/>
        <v>0</v>
      </c>
      <c r="X320">
        <f t="shared" si="189"/>
        <v>0</v>
      </c>
      <c r="Y320">
        <f t="shared" si="190"/>
        <v>0</v>
      </c>
      <c r="AA320">
        <v>78076343</v>
      </c>
      <c r="AB320">
        <f t="shared" si="191"/>
        <v>177.61</v>
      </c>
      <c r="AC320">
        <f t="shared" si="221"/>
        <v>0</v>
      </c>
      <c r="AD320">
        <f>ROUND((ET320),2)</f>
        <v>0</v>
      </c>
      <c r="AE320">
        <f t="shared" si="193"/>
        <v>0</v>
      </c>
      <c r="AF320">
        <f t="shared" si="194"/>
        <v>177.61</v>
      </c>
      <c r="AG320">
        <f t="shared" si="195"/>
        <v>0</v>
      </c>
      <c r="AH320">
        <f t="shared" si="196"/>
        <v>13.4</v>
      </c>
      <c r="AI320">
        <f t="shared" si="197"/>
        <v>0</v>
      </c>
      <c r="AJ320">
        <f t="shared" si="198"/>
        <v>0</v>
      </c>
      <c r="AK320">
        <v>177.61</v>
      </c>
      <c r="AL320">
        <v>0</v>
      </c>
      <c r="AM320">
        <v>0</v>
      </c>
      <c r="AN320">
        <v>0</v>
      </c>
      <c r="AO320">
        <v>177.61</v>
      </c>
      <c r="AP320">
        <v>0</v>
      </c>
      <c r="AQ320">
        <v>13.4</v>
      </c>
      <c r="AR320">
        <v>0</v>
      </c>
      <c r="AS320">
        <v>0</v>
      </c>
      <c r="AT320">
        <v>0</v>
      </c>
      <c r="AU320">
        <v>0</v>
      </c>
      <c r="AV320">
        <v>1</v>
      </c>
      <c r="AW320">
        <v>1</v>
      </c>
      <c r="AZ320">
        <v>1</v>
      </c>
      <c r="BA320">
        <v>37.31</v>
      </c>
      <c r="BB320">
        <v>1</v>
      </c>
      <c r="BC320">
        <v>1</v>
      </c>
      <c r="BD320" t="s">
        <v>3</v>
      </c>
      <c r="BE320" t="s">
        <v>3</v>
      </c>
      <c r="BF320" t="s">
        <v>3</v>
      </c>
      <c r="BG320" t="s">
        <v>3</v>
      </c>
      <c r="BH320">
        <v>0</v>
      </c>
      <c r="BI320">
        <v>1</v>
      </c>
      <c r="BJ320" t="s">
        <v>412</v>
      </c>
      <c r="BM320">
        <v>200002</v>
      </c>
      <c r="BN320">
        <v>0</v>
      </c>
      <c r="BO320" t="s">
        <v>410</v>
      </c>
      <c r="BP320">
        <v>1</v>
      </c>
      <c r="BQ320">
        <v>0</v>
      </c>
      <c r="BR320">
        <v>0</v>
      </c>
      <c r="BS320">
        <v>1</v>
      </c>
      <c r="BT320">
        <v>1</v>
      </c>
      <c r="BU320">
        <v>1</v>
      </c>
      <c r="BV320">
        <v>1</v>
      </c>
      <c r="BW320">
        <v>1</v>
      </c>
      <c r="BX320">
        <v>1</v>
      </c>
      <c r="BY320" t="s">
        <v>3</v>
      </c>
      <c r="BZ320">
        <v>0</v>
      </c>
      <c r="CA320">
        <v>0</v>
      </c>
      <c r="CB320" t="s">
        <v>3</v>
      </c>
      <c r="CE320">
        <v>0</v>
      </c>
      <c r="CF320">
        <v>0</v>
      </c>
      <c r="CG320">
        <v>0</v>
      </c>
      <c r="CM320">
        <v>0</v>
      </c>
      <c r="CN320" t="s">
        <v>3</v>
      </c>
      <c r="CO320">
        <v>0</v>
      </c>
      <c r="CP320">
        <f t="shared" si="199"/>
        <v>6626.63</v>
      </c>
      <c r="CQ320">
        <f t="shared" si="200"/>
        <v>0</v>
      </c>
      <c r="CR320">
        <f t="shared" si="201"/>
        <v>0</v>
      </c>
      <c r="CS320">
        <f t="shared" si="202"/>
        <v>0</v>
      </c>
      <c r="CT320">
        <f t="shared" si="203"/>
        <v>6626.629100000001</v>
      </c>
      <c r="CU320">
        <f t="shared" si="204"/>
        <v>0</v>
      </c>
      <c r="CV320">
        <f t="shared" si="205"/>
        <v>13.4</v>
      </c>
      <c r="CW320">
        <f t="shared" si="206"/>
        <v>0</v>
      </c>
      <c r="CX320">
        <f t="shared" si="207"/>
        <v>0</v>
      </c>
      <c r="CY320">
        <f>0</f>
        <v>0</v>
      </c>
      <c r="CZ320">
        <f>0</f>
        <v>0</v>
      </c>
      <c r="DC320" t="s">
        <v>3</v>
      </c>
      <c r="DD320" t="s">
        <v>3</v>
      </c>
      <c r="DE320" t="s">
        <v>3</v>
      </c>
      <c r="DF320" t="s">
        <v>3</v>
      </c>
      <c r="DG320" t="s">
        <v>3</v>
      </c>
      <c r="DH320" t="s">
        <v>3</v>
      </c>
      <c r="DI320" t="s">
        <v>3</v>
      </c>
      <c r="DJ320" t="s">
        <v>3</v>
      </c>
      <c r="DK320" t="s">
        <v>3</v>
      </c>
      <c r="DL320" t="s">
        <v>3</v>
      </c>
      <c r="DM320" t="s">
        <v>3</v>
      </c>
      <c r="DN320">
        <v>0</v>
      </c>
      <c r="DO320">
        <v>0</v>
      </c>
      <c r="DP320">
        <v>1</v>
      </c>
      <c r="DQ320">
        <v>1</v>
      </c>
      <c r="DU320">
        <v>1013</v>
      </c>
      <c r="DV320" t="s">
        <v>17</v>
      </c>
      <c r="DW320" t="s">
        <v>17</v>
      </c>
      <c r="DX320">
        <v>1</v>
      </c>
      <c r="DZ320" t="s">
        <v>3</v>
      </c>
      <c r="EA320" t="s">
        <v>3</v>
      </c>
      <c r="EB320" t="s">
        <v>3</v>
      </c>
      <c r="EC320" t="s">
        <v>3</v>
      </c>
      <c r="EE320">
        <v>0</v>
      </c>
      <c r="EF320">
        <v>0</v>
      </c>
      <c r="EG320" t="s">
        <v>3</v>
      </c>
      <c r="EH320">
        <v>0</v>
      </c>
      <c r="EI320" t="s">
        <v>3</v>
      </c>
      <c r="EJ320">
        <v>0</v>
      </c>
      <c r="EK320">
        <v>200002</v>
      </c>
      <c r="EL320" t="s">
        <v>3</v>
      </c>
      <c r="EM320" t="s">
        <v>3</v>
      </c>
      <c r="EO320" t="s">
        <v>3</v>
      </c>
      <c r="EQ320">
        <v>0</v>
      </c>
      <c r="ER320">
        <v>177.61</v>
      </c>
      <c r="ES320">
        <v>0</v>
      </c>
      <c r="ET320">
        <v>0</v>
      </c>
      <c r="EU320">
        <v>0</v>
      </c>
      <c r="EV320">
        <v>177.61</v>
      </c>
      <c r="EW320">
        <v>13.4</v>
      </c>
      <c r="EX320">
        <v>0</v>
      </c>
      <c r="EY320">
        <v>0</v>
      </c>
      <c r="FQ320">
        <v>0</v>
      </c>
      <c r="FR320">
        <f t="shared" si="210"/>
        <v>0</v>
      </c>
      <c r="FS320">
        <v>0</v>
      </c>
      <c r="FX320">
        <v>0</v>
      </c>
      <c r="FY320">
        <v>0</v>
      </c>
      <c r="GA320" t="s">
        <v>3</v>
      </c>
      <c r="GD320">
        <v>1</v>
      </c>
      <c r="GF320">
        <v>1978004579</v>
      </c>
      <c r="GG320">
        <v>2</v>
      </c>
      <c r="GH320">
        <v>1</v>
      </c>
      <c r="GI320">
        <v>2</v>
      </c>
      <c r="GJ320">
        <v>0</v>
      </c>
      <c r="GK320">
        <v>0</v>
      </c>
      <c r="GL320">
        <f t="shared" si="211"/>
        <v>0</v>
      </c>
      <c r="GM320">
        <f t="shared" si="212"/>
        <v>6626.63</v>
      </c>
      <c r="GN320">
        <f t="shared" si="213"/>
        <v>6626.63</v>
      </c>
      <c r="GO320">
        <f t="shared" si="214"/>
        <v>0</v>
      </c>
      <c r="GP320">
        <f t="shared" si="215"/>
        <v>0</v>
      </c>
      <c r="GR320">
        <v>0</v>
      </c>
      <c r="GS320">
        <v>3</v>
      </c>
      <c r="GT320">
        <v>0</v>
      </c>
      <c r="GU320" t="s">
        <v>3</v>
      </c>
      <c r="GV320">
        <f t="shared" si="216"/>
        <v>0</v>
      </c>
      <c r="GW320">
        <v>1</v>
      </c>
      <c r="GX320">
        <f t="shared" si="217"/>
        <v>0</v>
      </c>
      <c r="HA320">
        <v>0</v>
      </c>
      <c r="HB320">
        <v>0</v>
      </c>
      <c r="HC320">
        <f t="shared" si="218"/>
        <v>0</v>
      </c>
      <c r="HE320" t="s">
        <v>3</v>
      </c>
      <c r="HF320" t="s">
        <v>3</v>
      </c>
      <c r="HM320" t="s">
        <v>3</v>
      </c>
      <c r="HN320" t="s">
        <v>3</v>
      </c>
      <c r="HO320" t="s">
        <v>3</v>
      </c>
      <c r="HP320" t="s">
        <v>3</v>
      </c>
      <c r="HQ320" t="s">
        <v>3</v>
      </c>
      <c r="IK320">
        <v>0</v>
      </c>
    </row>
    <row r="321" spans="1:245" x14ac:dyDescent="0.2">
      <c r="A321">
        <v>17</v>
      </c>
      <c r="B321">
        <v>1</v>
      </c>
      <c r="C321">
        <f>ROW(SmtRes!A314)</f>
        <v>314</v>
      </c>
      <c r="D321">
        <f>ROW(EtalonRes!A318)</f>
        <v>318</v>
      </c>
      <c r="E321" t="s">
        <v>413</v>
      </c>
      <c r="F321" t="s">
        <v>24</v>
      </c>
      <c r="G321" t="s">
        <v>25</v>
      </c>
      <c r="H321" t="s">
        <v>17</v>
      </c>
      <c r="I321">
        <v>1</v>
      </c>
      <c r="J321">
        <v>0</v>
      </c>
      <c r="K321">
        <v>1</v>
      </c>
      <c r="O321">
        <f t="shared" si="180"/>
        <v>2468.06</v>
      </c>
      <c r="P321">
        <f t="shared" si="181"/>
        <v>0</v>
      </c>
      <c r="Q321">
        <f t="shared" si="182"/>
        <v>0</v>
      </c>
      <c r="R321">
        <f t="shared" si="183"/>
        <v>0</v>
      </c>
      <c r="S321">
        <f t="shared" si="184"/>
        <v>2468.06</v>
      </c>
      <c r="T321">
        <f t="shared" si="185"/>
        <v>0</v>
      </c>
      <c r="U321">
        <f t="shared" si="186"/>
        <v>4.5</v>
      </c>
      <c r="V321">
        <f t="shared" si="187"/>
        <v>0</v>
      </c>
      <c r="W321">
        <f t="shared" si="188"/>
        <v>0</v>
      </c>
      <c r="X321">
        <f t="shared" si="189"/>
        <v>0</v>
      </c>
      <c r="Y321">
        <f t="shared" si="190"/>
        <v>0</v>
      </c>
      <c r="AA321">
        <v>78076343</v>
      </c>
      <c r="AB321">
        <f t="shared" si="191"/>
        <v>66.150000000000006</v>
      </c>
      <c r="AC321">
        <f t="shared" si="221"/>
        <v>0</v>
      </c>
      <c r="AD321">
        <f>ROUND((ET321),2)</f>
        <v>0</v>
      </c>
      <c r="AE321">
        <f t="shared" si="193"/>
        <v>0</v>
      </c>
      <c r="AF321">
        <f t="shared" si="194"/>
        <v>66.150000000000006</v>
      </c>
      <c r="AG321">
        <f t="shared" si="195"/>
        <v>0</v>
      </c>
      <c r="AH321">
        <f t="shared" si="196"/>
        <v>4.5</v>
      </c>
      <c r="AI321">
        <f t="shared" si="197"/>
        <v>0</v>
      </c>
      <c r="AJ321">
        <f t="shared" si="198"/>
        <v>0</v>
      </c>
      <c r="AK321">
        <v>66.150000000000006</v>
      </c>
      <c r="AL321">
        <v>0</v>
      </c>
      <c r="AM321">
        <v>0</v>
      </c>
      <c r="AN321">
        <v>0</v>
      </c>
      <c r="AO321">
        <v>66.150000000000006</v>
      </c>
      <c r="AP321">
        <v>0</v>
      </c>
      <c r="AQ321">
        <v>4.5</v>
      </c>
      <c r="AR321">
        <v>0</v>
      </c>
      <c r="AS321">
        <v>0</v>
      </c>
      <c r="AT321">
        <v>0</v>
      </c>
      <c r="AU321">
        <v>0</v>
      </c>
      <c r="AV321">
        <v>1</v>
      </c>
      <c r="AW321">
        <v>1</v>
      </c>
      <c r="AZ321">
        <v>1</v>
      </c>
      <c r="BA321">
        <v>37.31</v>
      </c>
      <c r="BB321">
        <v>1</v>
      </c>
      <c r="BC321">
        <v>1</v>
      </c>
      <c r="BD321" t="s">
        <v>3</v>
      </c>
      <c r="BE321" t="s">
        <v>3</v>
      </c>
      <c r="BF321" t="s">
        <v>3</v>
      </c>
      <c r="BG321" t="s">
        <v>3</v>
      </c>
      <c r="BH321">
        <v>0</v>
      </c>
      <c r="BI321">
        <v>1</v>
      </c>
      <c r="BJ321" t="s">
        <v>26</v>
      </c>
      <c r="BM321">
        <v>200002</v>
      </c>
      <c r="BN321">
        <v>0</v>
      </c>
      <c r="BO321" t="s">
        <v>24</v>
      </c>
      <c r="BP321">
        <v>1</v>
      </c>
      <c r="BQ321">
        <v>0</v>
      </c>
      <c r="BR321">
        <v>0</v>
      </c>
      <c r="BS321">
        <v>1</v>
      </c>
      <c r="BT321">
        <v>1</v>
      </c>
      <c r="BU321">
        <v>1</v>
      </c>
      <c r="BV321">
        <v>1</v>
      </c>
      <c r="BW321">
        <v>1</v>
      </c>
      <c r="BX321">
        <v>1</v>
      </c>
      <c r="BY321" t="s">
        <v>3</v>
      </c>
      <c r="BZ321">
        <v>0</v>
      </c>
      <c r="CA321">
        <v>0</v>
      </c>
      <c r="CB321" t="s">
        <v>3</v>
      </c>
      <c r="CE321">
        <v>0</v>
      </c>
      <c r="CF321">
        <v>0</v>
      </c>
      <c r="CG321">
        <v>0</v>
      </c>
      <c r="CM321">
        <v>0</v>
      </c>
      <c r="CN321" t="s">
        <v>3</v>
      </c>
      <c r="CO321">
        <v>0</v>
      </c>
      <c r="CP321">
        <f t="shared" si="199"/>
        <v>2468.06</v>
      </c>
      <c r="CQ321">
        <f t="shared" si="200"/>
        <v>0</v>
      </c>
      <c r="CR321">
        <f t="shared" si="201"/>
        <v>0</v>
      </c>
      <c r="CS321">
        <f t="shared" si="202"/>
        <v>0</v>
      </c>
      <c r="CT321">
        <f t="shared" si="203"/>
        <v>2468.0565000000001</v>
      </c>
      <c r="CU321">
        <f t="shared" si="204"/>
        <v>0</v>
      </c>
      <c r="CV321">
        <f t="shared" si="205"/>
        <v>4.5</v>
      </c>
      <c r="CW321">
        <f t="shared" si="206"/>
        <v>0</v>
      </c>
      <c r="CX321">
        <f t="shared" si="207"/>
        <v>0</v>
      </c>
      <c r="CY321">
        <f>0</f>
        <v>0</v>
      </c>
      <c r="CZ321">
        <f>0</f>
        <v>0</v>
      </c>
      <c r="DC321" t="s">
        <v>3</v>
      </c>
      <c r="DD321" t="s">
        <v>3</v>
      </c>
      <c r="DE321" t="s">
        <v>3</v>
      </c>
      <c r="DF321" t="s">
        <v>3</v>
      </c>
      <c r="DG321" t="s">
        <v>3</v>
      </c>
      <c r="DH321" t="s">
        <v>3</v>
      </c>
      <c r="DI321" t="s">
        <v>3</v>
      </c>
      <c r="DJ321" t="s">
        <v>3</v>
      </c>
      <c r="DK321" t="s">
        <v>3</v>
      </c>
      <c r="DL321" t="s">
        <v>3</v>
      </c>
      <c r="DM321" t="s">
        <v>3</v>
      </c>
      <c r="DN321">
        <v>0</v>
      </c>
      <c r="DO321">
        <v>0</v>
      </c>
      <c r="DP321">
        <v>1</v>
      </c>
      <c r="DQ321">
        <v>1</v>
      </c>
      <c r="DU321">
        <v>1013</v>
      </c>
      <c r="DV321" t="s">
        <v>17</v>
      </c>
      <c r="DW321" t="s">
        <v>17</v>
      </c>
      <c r="DX321">
        <v>1</v>
      </c>
      <c r="DZ321" t="s">
        <v>3</v>
      </c>
      <c r="EA321" t="s">
        <v>3</v>
      </c>
      <c r="EB321" t="s">
        <v>3</v>
      </c>
      <c r="EC321" t="s">
        <v>3</v>
      </c>
      <c r="EE321">
        <v>0</v>
      </c>
      <c r="EF321">
        <v>0</v>
      </c>
      <c r="EG321" t="s">
        <v>3</v>
      </c>
      <c r="EH321">
        <v>0</v>
      </c>
      <c r="EI321" t="s">
        <v>3</v>
      </c>
      <c r="EJ321">
        <v>0</v>
      </c>
      <c r="EK321">
        <v>200002</v>
      </c>
      <c r="EL321" t="s">
        <v>3</v>
      </c>
      <c r="EM321" t="s">
        <v>3</v>
      </c>
      <c r="EO321" t="s">
        <v>3</v>
      </c>
      <c r="EQ321">
        <v>0</v>
      </c>
      <c r="ER321">
        <v>66.150000000000006</v>
      </c>
      <c r="ES321">
        <v>0</v>
      </c>
      <c r="ET321">
        <v>0</v>
      </c>
      <c r="EU321">
        <v>0</v>
      </c>
      <c r="EV321">
        <v>66.150000000000006</v>
      </c>
      <c r="EW321">
        <v>4.5</v>
      </c>
      <c r="EX321">
        <v>0</v>
      </c>
      <c r="EY321">
        <v>0</v>
      </c>
      <c r="FQ321">
        <v>0</v>
      </c>
      <c r="FR321">
        <f t="shared" si="210"/>
        <v>0</v>
      </c>
      <c r="FS321">
        <v>0</v>
      </c>
      <c r="FX321">
        <v>0</v>
      </c>
      <c r="FY321">
        <v>0</v>
      </c>
      <c r="GA321" t="s">
        <v>3</v>
      </c>
      <c r="GD321">
        <v>1</v>
      </c>
      <c r="GF321">
        <v>-501435025</v>
      </c>
      <c r="GG321">
        <v>2</v>
      </c>
      <c r="GH321">
        <v>1</v>
      </c>
      <c r="GI321">
        <v>2</v>
      </c>
      <c r="GJ321">
        <v>0</v>
      </c>
      <c r="GK321">
        <v>0</v>
      </c>
      <c r="GL321">
        <f t="shared" si="211"/>
        <v>0</v>
      </c>
      <c r="GM321">
        <f t="shared" si="212"/>
        <v>2468.06</v>
      </c>
      <c r="GN321">
        <f t="shared" si="213"/>
        <v>2468.06</v>
      </c>
      <c r="GO321">
        <f t="shared" si="214"/>
        <v>0</v>
      </c>
      <c r="GP321">
        <f t="shared" si="215"/>
        <v>0</v>
      </c>
      <c r="GR321">
        <v>0</v>
      </c>
      <c r="GS321">
        <v>3</v>
      </c>
      <c r="GT321">
        <v>0</v>
      </c>
      <c r="GU321" t="s">
        <v>3</v>
      </c>
      <c r="GV321">
        <f t="shared" si="216"/>
        <v>0</v>
      </c>
      <c r="GW321">
        <v>1</v>
      </c>
      <c r="GX321">
        <f t="shared" si="217"/>
        <v>0</v>
      </c>
      <c r="HA321">
        <v>0</v>
      </c>
      <c r="HB321">
        <v>0</v>
      </c>
      <c r="HC321">
        <f t="shared" si="218"/>
        <v>0</v>
      </c>
      <c r="HE321" t="s">
        <v>3</v>
      </c>
      <c r="HF321" t="s">
        <v>3</v>
      </c>
      <c r="HM321" t="s">
        <v>3</v>
      </c>
      <c r="HN321" t="s">
        <v>3</v>
      </c>
      <c r="HO321" t="s">
        <v>3</v>
      </c>
      <c r="HP321" t="s">
        <v>3</v>
      </c>
      <c r="HQ321" t="s">
        <v>3</v>
      </c>
      <c r="IK321">
        <v>0</v>
      </c>
    </row>
    <row r="323" spans="1:245" x14ac:dyDescent="0.2">
      <c r="A323" s="2">
        <v>51</v>
      </c>
      <c r="B323" s="2">
        <f>B271</f>
        <v>1</v>
      </c>
      <c r="C323" s="2">
        <f>A271</f>
        <v>5</v>
      </c>
      <c r="D323" s="2">
        <f>ROW(A271)</f>
        <v>271</v>
      </c>
      <c r="E323" s="2"/>
      <c r="F323" s="2" t="str">
        <f>IF(F271&lt;&gt;"",F271,"")</f>
        <v>Новый подраздел</v>
      </c>
      <c r="G323" s="2" t="str">
        <f>IF(G271&lt;&gt;"",G271,"")</f>
        <v>Система видеонаблюдения ФОК</v>
      </c>
      <c r="H323" s="2">
        <v>0</v>
      </c>
      <c r="I323" s="2"/>
      <c r="J323" s="2"/>
      <c r="K323" s="2"/>
      <c r="L323" s="2"/>
      <c r="M323" s="2"/>
      <c r="N323" s="2"/>
      <c r="O323" s="2">
        <f t="shared" ref="O323:T323" si="222">ROUND(AB323,2)</f>
        <v>260175.67</v>
      </c>
      <c r="P323" s="2">
        <f t="shared" si="222"/>
        <v>171650.54</v>
      </c>
      <c r="Q323" s="2">
        <f t="shared" si="222"/>
        <v>8637.5400000000009</v>
      </c>
      <c r="R323" s="2">
        <f t="shared" si="222"/>
        <v>1701.18</v>
      </c>
      <c r="S323" s="2">
        <f t="shared" si="222"/>
        <v>79887.59</v>
      </c>
      <c r="T323" s="2">
        <f t="shared" si="222"/>
        <v>0</v>
      </c>
      <c r="U323" s="2">
        <f>AH323</f>
        <v>229.72579999999996</v>
      </c>
      <c r="V323" s="2">
        <f>AI323</f>
        <v>4.7956000000000003</v>
      </c>
      <c r="W323" s="2">
        <f>ROUND(AJ323,2)</f>
        <v>0</v>
      </c>
      <c r="X323" s="2">
        <f>ROUND(AK323,2)</f>
        <v>66186.05</v>
      </c>
      <c r="Y323" s="2">
        <f>ROUND(AL323,2)</f>
        <v>45787.46</v>
      </c>
      <c r="Z323" s="2"/>
      <c r="AA323" s="2"/>
      <c r="AB323" s="2">
        <f>ROUND(SUMIF(AA275:AA321,"=78076343",O275:O321),2)</f>
        <v>260175.67</v>
      </c>
      <c r="AC323" s="2">
        <f>ROUND(SUMIF(AA275:AA321,"=78076343",P275:P321),2)</f>
        <v>171650.54</v>
      </c>
      <c r="AD323" s="2">
        <f>ROUND(SUMIF(AA275:AA321,"=78076343",Q275:Q321),2)</f>
        <v>8637.5400000000009</v>
      </c>
      <c r="AE323" s="2">
        <f>ROUND(SUMIF(AA275:AA321,"=78076343",R275:R321),2)</f>
        <v>1701.18</v>
      </c>
      <c r="AF323" s="2">
        <f>ROUND(SUMIF(AA275:AA321,"=78076343",S275:S321),2)</f>
        <v>79887.59</v>
      </c>
      <c r="AG323" s="2">
        <f>ROUND(SUMIF(AA275:AA321,"=78076343",T275:T321),2)</f>
        <v>0</v>
      </c>
      <c r="AH323" s="2">
        <f>SUMIF(AA275:AA321,"=78076343",U275:U321)</f>
        <v>229.72579999999996</v>
      </c>
      <c r="AI323" s="2">
        <f>SUMIF(AA275:AA321,"=78076343",V275:V321)</f>
        <v>4.7956000000000003</v>
      </c>
      <c r="AJ323" s="2">
        <f>ROUND(SUMIF(AA275:AA321,"=78076343",W275:W321),2)</f>
        <v>0</v>
      </c>
      <c r="AK323" s="2">
        <f>ROUND(SUMIF(AA275:AA321,"=78076343",X275:X321),2)</f>
        <v>66186.05</v>
      </c>
      <c r="AL323" s="2">
        <f>ROUND(SUMIF(AA275:AA321,"=78076343",Y275:Y321),2)</f>
        <v>45787.46</v>
      </c>
      <c r="AM323" s="2"/>
      <c r="AN323" s="2"/>
      <c r="AO323" s="2">
        <f t="shared" ref="AO323:BD323" si="223">ROUND(BX323,2)</f>
        <v>0</v>
      </c>
      <c r="AP323" s="2">
        <f t="shared" si="223"/>
        <v>0</v>
      </c>
      <c r="AQ323" s="2">
        <f t="shared" si="223"/>
        <v>0</v>
      </c>
      <c r="AR323" s="2">
        <f t="shared" si="223"/>
        <v>372149.18</v>
      </c>
      <c r="AS323" s="2">
        <f t="shared" si="223"/>
        <v>185568.71</v>
      </c>
      <c r="AT323" s="2">
        <f t="shared" si="223"/>
        <v>186580.47</v>
      </c>
      <c r="AU323" s="2">
        <f t="shared" si="223"/>
        <v>0</v>
      </c>
      <c r="AV323" s="2">
        <f t="shared" si="223"/>
        <v>171650.54</v>
      </c>
      <c r="AW323" s="2">
        <f t="shared" si="223"/>
        <v>171650.54</v>
      </c>
      <c r="AX323" s="2">
        <f t="shared" si="223"/>
        <v>0</v>
      </c>
      <c r="AY323" s="2">
        <f t="shared" si="223"/>
        <v>171650.54</v>
      </c>
      <c r="AZ323" s="2">
        <f t="shared" si="223"/>
        <v>0</v>
      </c>
      <c r="BA323" s="2">
        <f t="shared" si="223"/>
        <v>0</v>
      </c>
      <c r="BB323" s="2">
        <f t="shared" si="223"/>
        <v>0</v>
      </c>
      <c r="BC323" s="2">
        <f t="shared" si="223"/>
        <v>0</v>
      </c>
      <c r="BD323" s="2">
        <f t="shared" si="223"/>
        <v>0</v>
      </c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>
        <f>ROUND(SUMIF(AA275:AA321,"=78076343",FQ275:FQ321),2)</f>
        <v>0</v>
      </c>
      <c r="BY323" s="2">
        <f>ROUND(SUMIF(AA275:AA321,"=78076343",FR275:FR321),2)</f>
        <v>0</v>
      </c>
      <c r="BZ323" s="2">
        <f>ROUND(SUMIF(AA275:AA321,"=78076343",GL275:GL321),2)</f>
        <v>0</v>
      </c>
      <c r="CA323" s="2">
        <f>ROUND(SUMIF(AA275:AA321,"=78076343",GM275:GM321),2)</f>
        <v>372149.18</v>
      </c>
      <c r="CB323" s="2">
        <f>ROUND(SUMIF(AA275:AA321,"=78076343",GN275:GN321),2)</f>
        <v>185568.71</v>
      </c>
      <c r="CC323" s="2">
        <f>ROUND(SUMIF(AA275:AA321,"=78076343",GO275:GO321),2)</f>
        <v>186580.47</v>
      </c>
      <c r="CD323" s="2">
        <f>ROUND(SUMIF(AA275:AA321,"=78076343",GP275:GP321),2)</f>
        <v>0</v>
      </c>
      <c r="CE323" s="2">
        <f>AC323-BX323</f>
        <v>171650.54</v>
      </c>
      <c r="CF323" s="2">
        <f>AC323-BY323</f>
        <v>171650.54</v>
      </c>
      <c r="CG323" s="2">
        <f>BX323-BZ323</f>
        <v>0</v>
      </c>
      <c r="CH323" s="2">
        <f>AC323-BX323-BY323+BZ323</f>
        <v>171650.54</v>
      </c>
      <c r="CI323" s="2">
        <f>BY323-BZ323</f>
        <v>0</v>
      </c>
      <c r="CJ323" s="2">
        <f>ROUND(SUMIF(AA275:AA321,"=78076343",GX275:GX321),2)</f>
        <v>0</v>
      </c>
      <c r="CK323" s="2">
        <f>ROUND(SUMIF(AA275:AA321,"=78076343",GY275:GY321),2)</f>
        <v>0</v>
      </c>
      <c r="CL323" s="2">
        <f>ROUND(SUMIF(AA275:AA321,"=78076343",GZ275:GZ321),2)</f>
        <v>0</v>
      </c>
      <c r="CM323" s="2">
        <f>ROUND(SUMIF(AA275:AA321,"=78076343",HD275:HD321),2)</f>
        <v>0</v>
      </c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>
        <v>0</v>
      </c>
    </row>
    <row r="325" spans="1:245" x14ac:dyDescent="0.2">
      <c r="A325" s="4">
        <v>50</v>
      </c>
      <c r="B325" s="4">
        <v>0</v>
      </c>
      <c r="C325" s="4">
        <v>0</v>
      </c>
      <c r="D325" s="4">
        <v>1</v>
      </c>
      <c r="E325" s="4">
        <v>201</v>
      </c>
      <c r="F325" s="4">
        <f>ROUND(Source!O323,O325)</f>
        <v>260175.67</v>
      </c>
      <c r="G325" s="4" t="s">
        <v>282</v>
      </c>
      <c r="H325" s="4" t="s">
        <v>283</v>
      </c>
      <c r="I325" s="4"/>
      <c r="J325" s="4"/>
      <c r="K325" s="4">
        <v>201</v>
      </c>
      <c r="L325" s="4">
        <v>1</v>
      </c>
      <c r="M325" s="4">
        <v>3</v>
      </c>
      <c r="N325" s="4" t="s">
        <v>3</v>
      </c>
      <c r="O325" s="4">
        <v>2</v>
      </c>
      <c r="P325" s="4"/>
      <c r="Q325" s="4"/>
      <c r="R325" s="4"/>
      <c r="S325" s="4"/>
      <c r="T325" s="4"/>
      <c r="U325" s="4"/>
      <c r="V325" s="4"/>
      <c r="W325" s="4">
        <v>260175.67</v>
      </c>
      <c r="X325" s="4">
        <v>1</v>
      </c>
      <c r="Y325" s="4">
        <v>260175.67</v>
      </c>
      <c r="Z325" s="4"/>
      <c r="AA325" s="4"/>
      <c r="AB325" s="4"/>
    </row>
    <row r="326" spans="1:245" x14ac:dyDescent="0.2">
      <c r="A326" s="4">
        <v>50</v>
      </c>
      <c r="B326" s="4">
        <v>0</v>
      </c>
      <c r="C326" s="4">
        <v>0</v>
      </c>
      <c r="D326" s="4">
        <v>1</v>
      </c>
      <c r="E326" s="4">
        <v>202</v>
      </c>
      <c r="F326" s="4">
        <f>ROUND(Source!P323,O326)</f>
        <v>171650.54</v>
      </c>
      <c r="G326" s="4" t="s">
        <v>284</v>
      </c>
      <c r="H326" s="4" t="s">
        <v>285</v>
      </c>
      <c r="I326" s="4"/>
      <c r="J326" s="4"/>
      <c r="K326" s="4">
        <v>202</v>
      </c>
      <c r="L326" s="4">
        <v>2</v>
      </c>
      <c r="M326" s="4">
        <v>3</v>
      </c>
      <c r="N326" s="4" t="s">
        <v>3</v>
      </c>
      <c r="O326" s="4">
        <v>2</v>
      </c>
      <c r="P326" s="4"/>
      <c r="Q326" s="4"/>
      <c r="R326" s="4"/>
      <c r="S326" s="4"/>
      <c r="T326" s="4"/>
      <c r="U326" s="4"/>
      <c r="V326" s="4"/>
      <c r="W326" s="4">
        <v>171650.54</v>
      </c>
      <c r="X326" s="4">
        <v>1</v>
      </c>
      <c r="Y326" s="4">
        <v>171650.54</v>
      </c>
      <c r="Z326" s="4"/>
      <c r="AA326" s="4"/>
      <c r="AB326" s="4"/>
    </row>
    <row r="327" spans="1:245" x14ac:dyDescent="0.2">
      <c r="A327" s="4">
        <v>50</v>
      </c>
      <c r="B327" s="4">
        <v>0</v>
      </c>
      <c r="C327" s="4">
        <v>0</v>
      </c>
      <c r="D327" s="4">
        <v>1</v>
      </c>
      <c r="E327" s="4">
        <v>222</v>
      </c>
      <c r="F327" s="4">
        <f>ROUND(Source!AO323,O327)</f>
        <v>0</v>
      </c>
      <c r="G327" s="4" t="s">
        <v>286</v>
      </c>
      <c r="H327" s="4" t="s">
        <v>287</v>
      </c>
      <c r="I327" s="4"/>
      <c r="J327" s="4"/>
      <c r="K327" s="4">
        <v>222</v>
      </c>
      <c r="L327" s="4">
        <v>3</v>
      </c>
      <c r="M327" s="4">
        <v>3</v>
      </c>
      <c r="N327" s="4" t="s">
        <v>3</v>
      </c>
      <c r="O327" s="4">
        <v>2</v>
      </c>
      <c r="P327" s="4"/>
      <c r="Q327" s="4"/>
      <c r="R327" s="4"/>
      <c r="S327" s="4"/>
      <c r="T327" s="4"/>
      <c r="U327" s="4"/>
      <c r="V327" s="4"/>
      <c r="W327" s="4">
        <v>0</v>
      </c>
      <c r="X327" s="4">
        <v>1</v>
      </c>
      <c r="Y327" s="4">
        <v>0</v>
      </c>
      <c r="Z327" s="4"/>
      <c r="AA327" s="4"/>
      <c r="AB327" s="4"/>
    </row>
    <row r="328" spans="1:245" x14ac:dyDescent="0.2">
      <c r="A328" s="4">
        <v>50</v>
      </c>
      <c r="B328" s="4">
        <v>0</v>
      </c>
      <c r="C328" s="4">
        <v>0</v>
      </c>
      <c r="D328" s="4">
        <v>1</v>
      </c>
      <c r="E328" s="4">
        <v>225</v>
      </c>
      <c r="F328" s="4">
        <f>ROUND(Source!AV323,O328)</f>
        <v>171650.54</v>
      </c>
      <c r="G328" s="4" t="s">
        <v>288</v>
      </c>
      <c r="H328" s="4" t="s">
        <v>289</v>
      </c>
      <c r="I328" s="4"/>
      <c r="J328" s="4"/>
      <c r="K328" s="4">
        <v>225</v>
      </c>
      <c r="L328" s="4">
        <v>4</v>
      </c>
      <c r="M328" s="4">
        <v>3</v>
      </c>
      <c r="N328" s="4" t="s">
        <v>3</v>
      </c>
      <c r="O328" s="4">
        <v>2</v>
      </c>
      <c r="P328" s="4"/>
      <c r="Q328" s="4"/>
      <c r="R328" s="4"/>
      <c r="S328" s="4"/>
      <c r="T328" s="4"/>
      <c r="U328" s="4"/>
      <c r="V328" s="4"/>
      <c r="W328" s="4">
        <v>171650.54</v>
      </c>
      <c r="X328" s="4">
        <v>1</v>
      </c>
      <c r="Y328" s="4">
        <v>171650.54</v>
      </c>
      <c r="Z328" s="4"/>
      <c r="AA328" s="4"/>
      <c r="AB328" s="4"/>
    </row>
    <row r="329" spans="1:245" x14ac:dyDescent="0.2">
      <c r="A329" s="4">
        <v>50</v>
      </c>
      <c r="B329" s="4">
        <v>0</v>
      </c>
      <c r="C329" s="4">
        <v>0</v>
      </c>
      <c r="D329" s="4">
        <v>1</v>
      </c>
      <c r="E329" s="4">
        <v>226</v>
      </c>
      <c r="F329" s="4">
        <f>ROUND(Source!AW323,O329)</f>
        <v>171650.54</v>
      </c>
      <c r="G329" s="4" t="s">
        <v>290</v>
      </c>
      <c r="H329" s="4" t="s">
        <v>291</v>
      </c>
      <c r="I329" s="4"/>
      <c r="J329" s="4"/>
      <c r="K329" s="4">
        <v>226</v>
      </c>
      <c r="L329" s="4">
        <v>5</v>
      </c>
      <c r="M329" s="4">
        <v>3</v>
      </c>
      <c r="N329" s="4" t="s">
        <v>3</v>
      </c>
      <c r="O329" s="4">
        <v>2</v>
      </c>
      <c r="P329" s="4"/>
      <c r="Q329" s="4"/>
      <c r="R329" s="4"/>
      <c r="S329" s="4"/>
      <c r="T329" s="4"/>
      <c r="U329" s="4"/>
      <c r="V329" s="4"/>
      <c r="W329" s="4">
        <v>171650.54</v>
      </c>
      <c r="X329" s="4">
        <v>1</v>
      </c>
      <c r="Y329" s="4">
        <v>171650.54</v>
      </c>
      <c r="Z329" s="4"/>
      <c r="AA329" s="4"/>
      <c r="AB329" s="4"/>
    </row>
    <row r="330" spans="1:245" x14ac:dyDescent="0.2">
      <c r="A330" s="4">
        <v>50</v>
      </c>
      <c r="B330" s="4">
        <v>0</v>
      </c>
      <c r="C330" s="4">
        <v>0</v>
      </c>
      <c r="D330" s="4">
        <v>1</v>
      </c>
      <c r="E330" s="4">
        <v>227</v>
      </c>
      <c r="F330" s="4">
        <f>ROUND(Source!AX323,O330)</f>
        <v>0</v>
      </c>
      <c r="G330" s="4" t="s">
        <v>292</v>
      </c>
      <c r="H330" s="4" t="s">
        <v>293</v>
      </c>
      <c r="I330" s="4"/>
      <c r="J330" s="4"/>
      <c r="K330" s="4">
        <v>227</v>
      </c>
      <c r="L330" s="4">
        <v>6</v>
      </c>
      <c r="M330" s="4">
        <v>3</v>
      </c>
      <c r="N330" s="4" t="s">
        <v>3</v>
      </c>
      <c r="O330" s="4">
        <v>2</v>
      </c>
      <c r="P330" s="4"/>
      <c r="Q330" s="4"/>
      <c r="R330" s="4"/>
      <c r="S330" s="4"/>
      <c r="T330" s="4"/>
      <c r="U330" s="4"/>
      <c r="V330" s="4"/>
      <c r="W330" s="4">
        <v>0</v>
      </c>
      <c r="X330" s="4">
        <v>1</v>
      </c>
      <c r="Y330" s="4">
        <v>0</v>
      </c>
      <c r="Z330" s="4"/>
      <c r="AA330" s="4"/>
      <c r="AB330" s="4"/>
    </row>
    <row r="331" spans="1:245" x14ac:dyDescent="0.2">
      <c r="A331" s="4">
        <v>50</v>
      </c>
      <c r="B331" s="4">
        <v>0</v>
      </c>
      <c r="C331" s="4">
        <v>0</v>
      </c>
      <c r="D331" s="4">
        <v>1</v>
      </c>
      <c r="E331" s="4">
        <v>228</v>
      </c>
      <c r="F331" s="4">
        <f>ROUND(Source!AY323,O331)</f>
        <v>171650.54</v>
      </c>
      <c r="G331" s="4" t="s">
        <v>294</v>
      </c>
      <c r="H331" s="4" t="s">
        <v>295</v>
      </c>
      <c r="I331" s="4"/>
      <c r="J331" s="4"/>
      <c r="K331" s="4">
        <v>228</v>
      </c>
      <c r="L331" s="4">
        <v>7</v>
      </c>
      <c r="M331" s="4">
        <v>3</v>
      </c>
      <c r="N331" s="4" t="s">
        <v>3</v>
      </c>
      <c r="O331" s="4">
        <v>2</v>
      </c>
      <c r="P331" s="4"/>
      <c r="Q331" s="4"/>
      <c r="R331" s="4"/>
      <c r="S331" s="4"/>
      <c r="T331" s="4"/>
      <c r="U331" s="4"/>
      <c r="V331" s="4"/>
      <c r="W331" s="4">
        <v>171650.54</v>
      </c>
      <c r="X331" s="4">
        <v>1</v>
      </c>
      <c r="Y331" s="4">
        <v>171650.54</v>
      </c>
      <c r="Z331" s="4"/>
      <c r="AA331" s="4"/>
      <c r="AB331" s="4"/>
    </row>
    <row r="332" spans="1:245" x14ac:dyDescent="0.2">
      <c r="A332" s="4">
        <v>50</v>
      </c>
      <c r="B332" s="4">
        <v>0</v>
      </c>
      <c r="C332" s="4">
        <v>0</v>
      </c>
      <c r="D332" s="4">
        <v>1</v>
      </c>
      <c r="E332" s="4">
        <v>216</v>
      </c>
      <c r="F332" s="4">
        <f>ROUND(Source!AP323,O332)</f>
        <v>0</v>
      </c>
      <c r="G332" s="4" t="s">
        <v>296</v>
      </c>
      <c r="H332" s="4" t="s">
        <v>297</v>
      </c>
      <c r="I332" s="4"/>
      <c r="J332" s="4"/>
      <c r="K332" s="4">
        <v>216</v>
      </c>
      <c r="L332" s="4">
        <v>8</v>
      </c>
      <c r="M332" s="4">
        <v>3</v>
      </c>
      <c r="N332" s="4" t="s">
        <v>3</v>
      </c>
      <c r="O332" s="4">
        <v>2</v>
      </c>
      <c r="P332" s="4"/>
      <c r="Q332" s="4"/>
      <c r="R332" s="4"/>
      <c r="S332" s="4"/>
      <c r="T332" s="4"/>
      <c r="U332" s="4"/>
      <c r="V332" s="4"/>
      <c r="W332" s="4">
        <v>0</v>
      </c>
      <c r="X332" s="4">
        <v>1</v>
      </c>
      <c r="Y332" s="4">
        <v>0</v>
      </c>
      <c r="Z332" s="4"/>
      <c r="AA332" s="4"/>
      <c r="AB332" s="4"/>
    </row>
    <row r="333" spans="1:245" x14ac:dyDescent="0.2">
      <c r="A333" s="4">
        <v>50</v>
      </c>
      <c r="B333" s="4">
        <v>0</v>
      </c>
      <c r="C333" s="4">
        <v>0</v>
      </c>
      <c r="D333" s="4">
        <v>1</v>
      </c>
      <c r="E333" s="4">
        <v>223</v>
      </c>
      <c r="F333" s="4">
        <f>ROUND(Source!AQ323,O333)</f>
        <v>0</v>
      </c>
      <c r="G333" s="4" t="s">
        <v>298</v>
      </c>
      <c r="H333" s="4" t="s">
        <v>299</v>
      </c>
      <c r="I333" s="4"/>
      <c r="J333" s="4"/>
      <c r="K333" s="4">
        <v>223</v>
      </c>
      <c r="L333" s="4">
        <v>9</v>
      </c>
      <c r="M333" s="4">
        <v>3</v>
      </c>
      <c r="N333" s="4" t="s">
        <v>3</v>
      </c>
      <c r="O333" s="4">
        <v>2</v>
      </c>
      <c r="P333" s="4"/>
      <c r="Q333" s="4"/>
      <c r="R333" s="4"/>
      <c r="S333" s="4"/>
      <c r="T333" s="4"/>
      <c r="U333" s="4"/>
      <c r="V333" s="4"/>
      <c r="W333" s="4">
        <v>0</v>
      </c>
      <c r="X333" s="4">
        <v>1</v>
      </c>
      <c r="Y333" s="4">
        <v>0</v>
      </c>
      <c r="Z333" s="4"/>
      <c r="AA333" s="4"/>
      <c r="AB333" s="4"/>
    </row>
    <row r="334" spans="1:245" x14ac:dyDescent="0.2">
      <c r="A334" s="4">
        <v>50</v>
      </c>
      <c r="B334" s="4">
        <v>0</v>
      </c>
      <c r="C334" s="4">
        <v>0</v>
      </c>
      <c r="D334" s="4">
        <v>1</v>
      </c>
      <c r="E334" s="4">
        <v>229</v>
      </c>
      <c r="F334" s="4">
        <f>ROUND(Source!AZ323,O334)</f>
        <v>0</v>
      </c>
      <c r="G334" s="4" t="s">
        <v>300</v>
      </c>
      <c r="H334" s="4" t="s">
        <v>301</v>
      </c>
      <c r="I334" s="4"/>
      <c r="J334" s="4"/>
      <c r="K334" s="4">
        <v>229</v>
      </c>
      <c r="L334" s="4">
        <v>10</v>
      </c>
      <c r="M334" s="4">
        <v>3</v>
      </c>
      <c r="N334" s="4" t="s">
        <v>3</v>
      </c>
      <c r="O334" s="4">
        <v>2</v>
      </c>
      <c r="P334" s="4"/>
      <c r="Q334" s="4"/>
      <c r="R334" s="4"/>
      <c r="S334" s="4"/>
      <c r="T334" s="4"/>
      <c r="U334" s="4"/>
      <c r="V334" s="4"/>
      <c r="W334" s="4">
        <v>0</v>
      </c>
      <c r="X334" s="4">
        <v>1</v>
      </c>
      <c r="Y334" s="4">
        <v>0</v>
      </c>
      <c r="Z334" s="4"/>
      <c r="AA334" s="4"/>
      <c r="AB334" s="4"/>
    </row>
    <row r="335" spans="1:245" x14ac:dyDescent="0.2">
      <c r="A335" s="4">
        <v>50</v>
      </c>
      <c r="B335" s="4">
        <v>0</v>
      </c>
      <c r="C335" s="4">
        <v>0</v>
      </c>
      <c r="D335" s="4">
        <v>1</v>
      </c>
      <c r="E335" s="4">
        <v>203</v>
      </c>
      <c r="F335" s="4">
        <f>ROUND(Source!Q323,O335)</f>
        <v>8637.5400000000009</v>
      </c>
      <c r="G335" s="4" t="s">
        <v>191</v>
      </c>
      <c r="H335" s="4" t="s">
        <v>302</v>
      </c>
      <c r="I335" s="4"/>
      <c r="J335" s="4"/>
      <c r="K335" s="4">
        <v>203</v>
      </c>
      <c r="L335" s="4">
        <v>11</v>
      </c>
      <c r="M335" s="4">
        <v>3</v>
      </c>
      <c r="N335" s="4" t="s">
        <v>3</v>
      </c>
      <c r="O335" s="4">
        <v>2</v>
      </c>
      <c r="P335" s="4"/>
      <c r="Q335" s="4"/>
      <c r="R335" s="4"/>
      <c r="S335" s="4"/>
      <c r="T335" s="4"/>
      <c r="U335" s="4"/>
      <c r="V335" s="4"/>
      <c r="W335" s="4">
        <v>8637.5400000000009</v>
      </c>
      <c r="X335" s="4">
        <v>1</v>
      </c>
      <c r="Y335" s="4">
        <v>8637.5400000000009</v>
      </c>
      <c r="Z335" s="4"/>
      <c r="AA335" s="4"/>
      <c r="AB335" s="4"/>
    </row>
    <row r="336" spans="1:245" x14ac:dyDescent="0.2">
      <c r="A336" s="4">
        <v>50</v>
      </c>
      <c r="B336" s="4">
        <v>0</v>
      </c>
      <c r="C336" s="4">
        <v>0</v>
      </c>
      <c r="D336" s="4">
        <v>1</v>
      </c>
      <c r="E336" s="4">
        <v>231</v>
      </c>
      <c r="F336" s="4">
        <f>ROUND(Source!BB323,O336)</f>
        <v>0</v>
      </c>
      <c r="G336" s="4" t="s">
        <v>303</v>
      </c>
      <c r="H336" s="4" t="s">
        <v>304</v>
      </c>
      <c r="I336" s="4"/>
      <c r="J336" s="4"/>
      <c r="K336" s="4">
        <v>231</v>
      </c>
      <c r="L336" s="4">
        <v>12</v>
      </c>
      <c r="M336" s="4">
        <v>3</v>
      </c>
      <c r="N336" s="4" t="s">
        <v>3</v>
      </c>
      <c r="O336" s="4">
        <v>2</v>
      </c>
      <c r="P336" s="4"/>
      <c r="Q336" s="4"/>
      <c r="R336" s="4"/>
      <c r="S336" s="4"/>
      <c r="T336" s="4"/>
      <c r="U336" s="4"/>
      <c r="V336" s="4"/>
      <c r="W336" s="4">
        <v>0</v>
      </c>
      <c r="X336" s="4">
        <v>1</v>
      </c>
      <c r="Y336" s="4">
        <v>0</v>
      </c>
      <c r="Z336" s="4"/>
      <c r="AA336" s="4"/>
      <c r="AB336" s="4"/>
    </row>
    <row r="337" spans="1:28" x14ac:dyDescent="0.2">
      <c r="A337" s="4">
        <v>50</v>
      </c>
      <c r="B337" s="4">
        <v>0</v>
      </c>
      <c r="C337" s="4">
        <v>0</v>
      </c>
      <c r="D337" s="4">
        <v>1</v>
      </c>
      <c r="E337" s="4">
        <v>204</v>
      </c>
      <c r="F337" s="4">
        <f>ROUND(Source!R323,O337)</f>
        <v>1701.18</v>
      </c>
      <c r="G337" s="4" t="s">
        <v>305</v>
      </c>
      <c r="H337" s="4" t="s">
        <v>306</v>
      </c>
      <c r="I337" s="4"/>
      <c r="J337" s="4"/>
      <c r="K337" s="4">
        <v>204</v>
      </c>
      <c r="L337" s="4">
        <v>13</v>
      </c>
      <c r="M337" s="4">
        <v>3</v>
      </c>
      <c r="N337" s="4" t="s">
        <v>3</v>
      </c>
      <c r="O337" s="4">
        <v>2</v>
      </c>
      <c r="P337" s="4"/>
      <c r="Q337" s="4"/>
      <c r="R337" s="4"/>
      <c r="S337" s="4"/>
      <c r="T337" s="4"/>
      <c r="U337" s="4"/>
      <c r="V337" s="4"/>
      <c r="W337" s="4">
        <v>1701.18</v>
      </c>
      <c r="X337" s="4">
        <v>1</v>
      </c>
      <c r="Y337" s="4">
        <v>1701.18</v>
      </c>
      <c r="Z337" s="4"/>
      <c r="AA337" s="4"/>
      <c r="AB337" s="4"/>
    </row>
    <row r="338" spans="1:28" x14ac:dyDescent="0.2">
      <c r="A338" s="4">
        <v>50</v>
      </c>
      <c r="B338" s="4">
        <v>0</v>
      </c>
      <c r="C338" s="4">
        <v>0</v>
      </c>
      <c r="D338" s="4">
        <v>1</v>
      </c>
      <c r="E338" s="4">
        <v>205</v>
      </c>
      <c r="F338" s="4">
        <f>ROUND(Source!S323,O338)</f>
        <v>79887.59</v>
      </c>
      <c r="G338" s="4" t="s">
        <v>307</v>
      </c>
      <c r="H338" s="4" t="s">
        <v>308</v>
      </c>
      <c r="I338" s="4"/>
      <c r="J338" s="4"/>
      <c r="K338" s="4">
        <v>205</v>
      </c>
      <c r="L338" s="4">
        <v>14</v>
      </c>
      <c r="M338" s="4">
        <v>3</v>
      </c>
      <c r="N338" s="4" t="s">
        <v>3</v>
      </c>
      <c r="O338" s="4">
        <v>2</v>
      </c>
      <c r="P338" s="4"/>
      <c r="Q338" s="4"/>
      <c r="R338" s="4"/>
      <c r="S338" s="4"/>
      <c r="T338" s="4"/>
      <c r="U338" s="4"/>
      <c r="V338" s="4"/>
      <c r="W338" s="4">
        <v>79887.59</v>
      </c>
      <c r="X338" s="4">
        <v>1</v>
      </c>
      <c r="Y338" s="4">
        <v>79887.59</v>
      </c>
      <c r="Z338" s="4"/>
      <c r="AA338" s="4"/>
      <c r="AB338" s="4"/>
    </row>
    <row r="339" spans="1:28" x14ac:dyDescent="0.2">
      <c r="A339" s="4">
        <v>50</v>
      </c>
      <c r="B339" s="4">
        <v>0</v>
      </c>
      <c r="C339" s="4">
        <v>0</v>
      </c>
      <c r="D339" s="4">
        <v>1</v>
      </c>
      <c r="E339" s="4">
        <v>232</v>
      </c>
      <c r="F339" s="4">
        <f>ROUND(Source!BC323,O339)</f>
        <v>0</v>
      </c>
      <c r="G339" s="4" t="s">
        <v>309</v>
      </c>
      <c r="H339" s="4" t="s">
        <v>310</v>
      </c>
      <c r="I339" s="4"/>
      <c r="J339" s="4"/>
      <c r="K339" s="4">
        <v>232</v>
      </c>
      <c r="L339" s="4">
        <v>15</v>
      </c>
      <c r="M339" s="4">
        <v>3</v>
      </c>
      <c r="N339" s="4" t="s">
        <v>3</v>
      </c>
      <c r="O339" s="4">
        <v>2</v>
      </c>
      <c r="P339" s="4"/>
      <c r="Q339" s="4"/>
      <c r="R339" s="4"/>
      <c r="S339" s="4"/>
      <c r="T339" s="4"/>
      <c r="U339" s="4"/>
      <c r="V339" s="4"/>
      <c r="W339" s="4">
        <v>0</v>
      </c>
      <c r="X339" s="4">
        <v>1</v>
      </c>
      <c r="Y339" s="4">
        <v>0</v>
      </c>
      <c r="Z339" s="4"/>
      <c r="AA339" s="4"/>
      <c r="AB339" s="4"/>
    </row>
    <row r="340" spans="1:28" x14ac:dyDescent="0.2">
      <c r="A340" s="4">
        <v>50</v>
      </c>
      <c r="B340" s="4">
        <v>0</v>
      </c>
      <c r="C340" s="4">
        <v>0</v>
      </c>
      <c r="D340" s="4">
        <v>1</v>
      </c>
      <c r="E340" s="4">
        <v>214</v>
      </c>
      <c r="F340" s="4">
        <f>ROUND(Source!AS323,O340)</f>
        <v>185568.71</v>
      </c>
      <c r="G340" s="4" t="s">
        <v>311</v>
      </c>
      <c r="H340" s="4" t="s">
        <v>312</v>
      </c>
      <c r="I340" s="4"/>
      <c r="J340" s="4"/>
      <c r="K340" s="4">
        <v>214</v>
      </c>
      <c r="L340" s="4">
        <v>16</v>
      </c>
      <c r="M340" s="4">
        <v>3</v>
      </c>
      <c r="N340" s="4" t="s">
        <v>3</v>
      </c>
      <c r="O340" s="4">
        <v>2</v>
      </c>
      <c r="P340" s="4"/>
      <c r="Q340" s="4"/>
      <c r="R340" s="4"/>
      <c r="S340" s="4"/>
      <c r="T340" s="4"/>
      <c r="U340" s="4"/>
      <c r="V340" s="4"/>
      <c r="W340" s="4">
        <v>185568.71</v>
      </c>
      <c r="X340" s="4">
        <v>1</v>
      </c>
      <c r="Y340" s="4">
        <v>185568.71</v>
      </c>
      <c r="Z340" s="4"/>
      <c r="AA340" s="4"/>
      <c r="AB340" s="4"/>
    </row>
    <row r="341" spans="1:28" x14ac:dyDescent="0.2">
      <c r="A341" s="4">
        <v>50</v>
      </c>
      <c r="B341" s="4">
        <v>0</v>
      </c>
      <c r="C341" s="4">
        <v>0</v>
      </c>
      <c r="D341" s="4">
        <v>1</v>
      </c>
      <c r="E341" s="4">
        <v>215</v>
      </c>
      <c r="F341" s="4">
        <f>ROUND(Source!AT323,O341)</f>
        <v>186580.47</v>
      </c>
      <c r="G341" s="4" t="s">
        <v>313</v>
      </c>
      <c r="H341" s="4" t="s">
        <v>314</v>
      </c>
      <c r="I341" s="4"/>
      <c r="J341" s="4"/>
      <c r="K341" s="4">
        <v>215</v>
      </c>
      <c r="L341" s="4">
        <v>17</v>
      </c>
      <c r="M341" s="4">
        <v>3</v>
      </c>
      <c r="N341" s="4" t="s">
        <v>3</v>
      </c>
      <c r="O341" s="4">
        <v>2</v>
      </c>
      <c r="P341" s="4"/>
      <c r="Q341" s="4"/>
      <c r="R341" s="4"/>
      <c r="S341" s="4"/>
      <c r="T341" s="4"/>
      <c r="U341" s="4"/>
      <c r="V341" s="4"/>
      <c r="W341" s="4">
        <v>186580.47</v>
      </c>
      <c r="X341" s="4">
        <v>1</v>
      </c>
      <c r="Y341" s="4">
        <v>186580.47</v>
      </c>
      <c r="Z341" s="4"/>
      <c r="AA341" s="4"/>
      <c r="AB341" s="4"/>
    </row>
    <row r="342" spans="1:28" x14ac:dyDescent="0.2">
      <c r="A342" s="4">
        <v>50</v>
      </c>
      <c r="B342" s="4">
        <v>0</v>
      </c>
      <c r="C342" s="4">
        <v>0</v>
      </c>
      <c r="D342" s="4">
        <v>1</v>
      </c>
      <c r="E342" s="4">
        <v>217</v>
      </c>
      <c r="F342" s="4">
        <f>ROUND(Source!AU323,O342)</f>
        <v>0</v>
      </c>
      <c r="G342" s="4" t="s">
        <v>315</v>
      </c>
      <c r="H342" s="4" t="s">
        <v>316</v>
      </c>
      <c r="I342" s="4"/>
      <c r="J342" s="4"/>
      <c r="K342" s="4">
        <v>217</v>
      </c>
      <c r="L342" s="4">
        <v>18</v>
      </c>
      <c r="M342" s="4">
        <v>3</v>
      </c>
      <c r="N342" s="4" t="s">
        <v>3</v>
      </c>
      <c r="O342" s="4">
        <v>2</v>
      </c>
      <c r="P342" s="4"/>
      <c r="Q342" s="4"/>
      <c r="R342" s="4"/>
      <c r="S342" s="4"/>
      <c r="T342" s="4"/>
      <c r="U342" s="4"/>
      <c r="V342" s="4"/>
      <c r="W342" s="4">
        <v>0</v>
      </c>
      <c r="X342" s="4">
        <v>1</v>
      </c>
      <c r="Y342" s="4">
        <v>0</v>
      </c>
      <c r="Z342" s="4"/>
      <c r="AA342" s="4"/>
      <c r="AB342" s="4"/>
    </row>
    <row r="343" spans="1:28" x14ac:dyDescent="0.2">
      <c r="A343" s="4">
        <v>50</v>
      </c>
      <c r="B343" s="4">
        <v>0</v>
      </c>
      <c r="C343" s="4">
        <v>0</v>
      </c>
      <c r="D343" s="4">
        <v>1</v>
      </c>
      <c r="E343" s="4">
        <v>230</v>
      </c>
      <c r="F343" s="4">
        <f>ROUND(Source!BA323,O343)</f>
        <v>0</v>
      </c>
      <c r="G343" s="4" t="s">
        <v>317</v>
      </c>
      <c r="H343" s="4" t="s">
        <v>318</v>
      </c>
      <c r="I343" s="4"/>
      <c r="J343" s="4"/>
      <c r="K343" s="4">
        <v>230</v>
      </c>
      <c r="L343" s="4">
        <v>19</v>
      </c>
      <c r="M343" s="4">
        <v>3</v>
      </c>
      <c r="N343" s="4" t="s">
        <v>3</v>
      </c>
      <c r="O343" s="4">
        <v>2</v>
      </c>
      <c r="P343" s="4"/>
      <c r="Q343" s="4"/>
      <c r="R343" s="4"/>
      <c r="S343" s="4"/>
      <c r="T343" s="4"/>
      <c r="U343" s="4"/>
      <c r="V343" s="4"/>
      <c r="W343" s="4">
        <v>0</v>
      </c>
      <c r="X343" s="4">
        <v>1</v>
      </c>
      <c r="Y343" s="4">
        <v>0</v>
      </c>
      <c r="Z343" s="4"/>
      <c r="AA343" s="4"/>
      <c r="AB343" s="4"/>
    </row>
    <row r="344" spans="1:28" x14ac:dyDescent="0.2">
      <c r="A344" s="4">
        <v>50</v>
      </c>
      <c r="B344" s="4">
        <v>0</v>
      </c>
      <c r="C344" s="4">
        <v>0</v>
      </c>
      <c r="D344" s="4">
        <v>1</v>
      </c>
      <c r="E344" s="4">
        <v>206</v>
      </c>
      <c r="F344" s="4">
        <f>ROUND(Source!T323,O344)</f>
        <v>0</v>
      </c>
      <c r="G344" s="4" t="s">
        <v>319</v>
      </c>
      <c r="H344" s="4" t="s">
        <v>320</v>
      </c>
      <c r="I344" s="4"/>
      <c r="J344" s="4"/>
      <c r="K344" s="4">
        <v>206</v>
      </c>
      <c r="L344" s="4">
        <v>20</v>
      </c>
      <c r="M344" s="4">
        <v>3</v>
      </c>
      <c r="N344" s="4" t="s">
        <v>3</v>
      </c>
      <c r="O344" s="4">
        <v>2</v>
      </c>
      <c r="P344" s="4"/>
      <c r="Q344" s="4"/>
      <c r="R344" s="4"/>
      <c r="S344" s="4"/>
      <c r="T344" s="4"/>
      <c r="U344" s="4"/>
      <c r="V344" s="4"/>
      <c r="W344" s="4">
        <v>0</v>
      </c>
      <c r="X344" s="4">
        <v>1</v>
      </c>
      <c r="Y344" s="4">
        <v>0</v>
      </c>
      <c r="Z344" s="4"/>
      <c r="AA344" s="4"/>
      <c r="AB344" s="4"/>
    </row>
    <row r="345" spans="1:28" x14ac:dyDescent="0.2">
      <c r="A345" s="4">
        <v>50</v>
      </c>
      <c r="B345" s="4">
        <v>0</v>
      </c>
      <c r="C345" s="4">
        <v>0</v>
      </c>
      <c r="D345" s="4">
        <v>1</v>
      </c>
      <c r="E345" s="4">
        <v>207</v>
      </c>
      <c r="F345" s="4">
        <f>Source!U323</f>
        <v>229.72579999999996</v>
      </c>
      <c r="G345" s="4" t="s">
        <v>321</v>
      </c>
      <c r="H345" s="4" t="s">
        <v>322</v>
      </c>
      <c r="I345" s="4"/>
      <c r="J345" s="4"/>
      <c r="K345" s="4">
        <v>207</v>
      </c>
      <c r="L345" s="4">
        <v>21</v>
      </c>
      <c r="M345" s="4">
        <v>3</v>
      </c>
      <c r="N345" s="4" t="s">
        <v>3</v>
      </c>
      <c r="O345" s="4">
        <v>-1</v>
      </c>
      <c r="P345" s="4"/>
      <c r="Q345" s="4"/>
      <c r="R345" s="4"/>
      <c r="S345" s="4"/>
      <c r="T345" s="4"/>
      <c r="U345" s="4"/>
      <c r="V345" s="4"/>
      <c r="W345" s="4">
        <v>229.72580000000002</v>
      </c>
      <c r="X345" s="4">
        <v>1</v>
      </c>
      <c r="Y345" s="4">
        <v>229.72580000000002</v>
      </c>
      <c r="Z345" s="4"/>
      <c r="AA345" s="4"/>
      <c r="AB345" s="4"/>
    </row>
    <row r="346" spans="1:28" x14ac:dyDescent="0.2">
      <c r="A346" s="4">
        <v>50</v>
      </c>
      <c r="B346" s="4">
        <v>0</v>
      </c>
      <c r="C346" s="4">
        <v>0</v>
      </c>
      <c r="D346" s="4">
        <v>1</v>
      </c>
      <c r="E346" s="4">
        <v>208</v>
      </c>
      <c r="F346" s="4">
        <f>Source!V323</f>
        <v>4.7956000000000003</v>
      </c>
      <c r="G346" s="4" t="s">
        <v>323</v>
      </c>
      <c r="H346" s="4" t="s">
        <v>324</v>
      </c>
      <c r="I346" s="4"/>
      <c r="J346" s="4"/>
      <c r="K346" s="4">
        <v>208</v>
      </c>
      <c r="L346" s="4">
        <v>22</v>
      </c>
      <c r="M346" s="4">
        <v>3</v>
      </c>
      <c r="N346" s="4" t="s">
        <v>3</v>
      </c>
      <c r="O346" s="4">
        <v>-1</v>
      </c>
      <c r="P346" s="4"/>
      <c r="Q346" s="4"/>
      <c r="R346" s="4"/>
      <c r="S346" s="4"/>
      <c r="T346" s="4"/>
      <c r="U346" s="4"/>
      <c r="V346" s="4"/>
      <c r="W346" s="4">
        <v>4.7956000000000003</v>
      </c>
      <c r="X346" s="4">
        <v>1</v>
      </c>
      <c r="Y346" s="4">
        <v>4.7956000000000003</v>
      </c>
      <c r="Z346" s="4"/>
      <c r="AA346" s="4"/>
      <c r="AB346" s="4"/>
    </row>
    <row r="347" spans="1:28" x14ac:dyDescent="0.2">
      <c r="A347" s="4">
        <v>50</v>
      </c>
      <c r="B347" s="4">
        <v>0</v>
      </c>
      <c r="C347" s="4">
        <v>0</v>
      </c>
      <c r="D347" s="4">
        <v>1</v>
      </c>
      <c r="E347" s="4">
        <v>209</v>
      </c>
      <c r="F347" s="4">
        <f>ROUND(Source!W323,O347)</f>
        <v>0</v>
      </c>
      <c r="G347" s="4" t="s">
        <v>325</v>
      </c>
      <c r="H347" s="4" t="s">
        <v>326</v>
      </c>
      <c r="I347" s="4"/>
      <c r="J347" s="4"/>
      <c r="K347" s="4">
        <v>209</v>
      </c>
      <c r="L347" s="4">
        <v>23</v>
      </c>
      <c r="M347" s="4">
        <v>3</v>
      </c>
      <c r="N347" s="4" t="s">
        <v>3</v>
      </c>
      <c r="O347" s="4">
        <v>2</v>
      </c>
      <c r="P347" s="4"/>
      <c r="Q347" s="4"/>
      <c r="R347" s="4"/>
      <c r="S347" s="4"/>
      <c r="T347" s="4"/>
      <c r="U347" s="4"/>
      <c r="V347" s="4"/>
      <c r="W347" s="4">
        <v>0</v>
      </c>
      <c r="X347" s="4">
        <v>1</v>
      </c>
      <c r="Y347" s="4">
        <v>0</v>
      </c>
      <c r="Z347" s="4"/>
      <c r="AA347" s="4"/>
      <c r="AB347" s="4"/>
    </row>
    <row r="348" spans="1:28" x14ac:dyDescent="0.2">
      <c r="A348" s="4">
        <v>50</v>
      </c>
      <c r="B348" s="4">
        <v>0</v>
      </c>
      <c r="C348" s="4">
        <v>0</v>
      </c>
      <c r="D348" s="4">
        <v>1</v>
      </c>
      <c r="E348" s="4">
        <v>233</v>
      </c>
      <c r="F348" s="4">
        <f>ROUND(Source!BD323,O348)</f>
        <v>0</v>
      </c>
      <c r="G348" s="4" t="s">
        <v>327</v>
      </c>
      <c r="H348" s="4" t="s">
        <v>328</v>
      </c>
      <c r="I348" s="4"/>
      <c r="J348" s="4"/>
      <c r="K348" s="4">
        <v>233</v>
      </c>
      <c r="L348" s="4">
        <v>24</v>
      </c>
      <c r="M348" s="4">
        <v>3</v>
      </c>
      <c r="N348" s="4" t="s">
        <v>3</v>
      </c>
      <c r="O348" s="4">
        <v>2</v>
      </c>
      <c r="P348" s="4"/>
      <c r="Q348" s="4"/>
      <c r="R348" s="4"/>
      <c r="S348" s="4"/>
      <c r="T348" s="4"/>
      <c r="U348" s="4"/>
      <c r="V348" s="4"/>
      <c r="W348" s="4">
        <v>0</v>
      </c>
      <c r="X348" s="4">
        <v>1</v>
      </c>
      <c r="Y348" s="4">
        <v>0</v>
      </c>
      <c r="Z348" s="4"/>
      <c r="AA348" s="4"/>
      <c r="AB348" s="4"/>
    </row>
    <row r="349" spans="1:28" x14ac:dyDescent="0.2">
      <c r="A349" s="4">
        <v>50</v>
      </c>
      <c r="B349" s="4">
        <v>0</v>
      </c>
      <c r="C349" s="4">
        <v>0</v>
      </c>
      <c r="D349" s="4">
        <v>1</v>
      </c>
      <c r="E349" s="4">
        <v>210</v>
      </c>
      <c r="F349" s="4">
        <f>ROUND(Source!X323,O349)</f>
        <v>66186.05</v>
      </c>
      <c r="G349" s="4" t="s">
        <v>329</v>
      </c>
      <c r="H349" s="4" t="s">
        <v>330</v>
      </c>
      <c r="I349" s="4"/>
      <c r="J349" s="4"/>
      <c r="K349" s="4">
        <v>210</v>
      </c>
      <c r="L349" s="4">
        <v>25</v>
      </c>
      <c r="M349" s="4">
        <v>3</v>
      </c>
      <c r="N349" s="4" t="s">
        <v>3</v>
      </c>
      <c r="O349" s="4">
        <v>2</v>
      </c>
      <c r="P349" s="4"/>
      <c r="Q349" s="4"/>
      <c r="R349" s="4"/>
      <c r="S349" s="4"/>
      <c r="T349" s="4"/>
      <c r="U349" s="4"/>
      <c r="V349" s="4"/>
      <c r="W349" s="4">
        <v>66186.05</v>
      </c>
      <c r="X349" s="4">
        <v>1</v>
      </c>
      <c r="Y349" s="4">
        <v>66186.05</v>
      </c>
      <c r="Z349" s="4"/>
      <c r="AA349" s="4"/>
      <c r="AB349" s="4"/>
    </row>
    <row r="350" spans="1:28" x14ac:dyDescent="0.2">
      <c r="A350" s="4">
        <v>50</v>
      </c>
      <c r="B350" s="4">
        <v>0</v>
      </c>
      <c r="C350" s="4">
        <v>0</v>
      </c>
      <c r="D350" s="4">
        <v>1</v>
      </c>
      <c r="E350" s="4">
        <v>211</v>
      </c>
      <c r="F350" s="4">
        <f>ROUND(Source!Y323,O350)</f>
        <v>45787.46</v>
      </c>
      <c r="G350" s="4" t="s">
        <v>331</v>
      </c>
      <c r="H350" s="4" t="s">
        <v>332</v>
      </c>
      <c r="I350" s="4"/>
      <c r="J350" s="4"/>
      <c r="K350" s="4">
        <v>211</v>
      </c>
      <c r="L350" s="4">
        <v>26</v>
      </c>
      <c r="M350" s="4">
        <v>3</v>
      </c>
      <c r="N350" s="4" t="s">
        <v>3</v>
      </c>
      <c r="O350" s="4">
        <v>2</v>
      </c>
      <c r="P350" s="4"/>
      <c r="Q350" s="4"/>
      <c r="R350" s="4"/>
      <c r="S350" s="4"/>
      <c r="T350" s="4"/>
      <c r="U350" s="4"/>
      <c r="V350" s="4"/>
      <c r="W350" s="4">
        <v>45787.46</v>
      </c>
      <c r="X350" s="4">
        <v>1</v>
      </c>
      <c r="Y350" s="4">
        <v>45787.46</v>
      </c>
      <c r="Z350" s="4"/>
      <c r="AA350" s="4"/>
      <c r="AB350" s="4"/>
    </row>
    <row r="351" spans="1:28" x14ac:dyDescent="0.2">
      <c r="A351" s="4">
        <v>50</v>
      </c>
      <c r="B351" s="4">
        <v>0</v>
      </c>
      <c r="C351" s="4">
        <v>0</v>
      </c>
      <c r="D351" s="4">
        <v>1</v>
      </c>
      <c r="E351" s="4">
        <v>224</v>
      </c>
      <c r="F351" s="4">
        <f>ROUND(Source!AR323,O351)</f>
        <v>372149.18</v>
      </c>
      <c r="G351" s="4" t="s">
        <v>333</v>
      </c>
      <c r="H351" s="4" t="s">
        <v>334</v>
      </c>
      <c r="I351" s="4"/>
      <c r="J351" s="4"/>
      <c r="K351" s="4">
        <v>224</v>
      </c>
      <c r="L351" s="4">
        <v>27</v>
      </c>
      <c r="M351" s="4">
        <v>3</v>
      </c>
      <c r="N351" s="4" t="s">
        <v>3</v>
      </c>
      <c r="O351" s="4">
        <v>2</v>
      </c>
      <c r="P351" s="4"/>
      <c r="Q351" s="4"/>
      <c r="R351" s="4"/>
      <c r="S351" s="4"/>
      <c r="T351" s="4"/>
      <c r="U351" s="4"/>
      <c r="V351" s="4"/>
      <c r="W351" s="4">
        <v>372149.18</v>
      </c>
      <c r="X351" s="4">
        <v>1</v>
      </c>
      <c r="Y351" s="4">
        <v>372149.18</v>
      </c>
      <c r="Z351" s="4"/>
      <c r="AA351" s="4"/>
      <c r="AB351" s="4"/>
    </row>
    <row r="352" spans="1:28" x14ac:dyDescent="0.2">
      <c r="A352" s="4">
        <v>50</v>
      </c>
      <c r="B352" s="4">
        <v>1</v>
      </c>
      <c r="C352" s="4">
        <v>0</v>
      </c>
      <c r="D352" s="4">
        <v>2</v>
      </c>
      <c r="E352" s="4">
        <v>0</v>
      </c>
      <c r="F352" s="4">
        <f>ROUND(F338,O352)</f>
        <v>79887.59</v>
      </c>
      <c r="G352" s="4" t="s">
        <v>335</v>
      </c>
      <c r="H352" s="4" t="s">
        <v>307</v>
      </c>
      <c r="I352" s="4"/>
      <c r="J352" s="4"/>
      <c r="K352" s="4">
        <v>212</v>
      </c>
      <c r="L352" s="4">
        <v>28</v>
      </c>
      <c r="M352" s="4">
        <v>0</v>
      </c>
      <c r="N352" s="4" t="s">
        <v>3</v>
      </c>
      <c r="O352" s="4">
        <v>2</v>
      </c>
      <c r="P352" s="4"/>
      <c r="Q352" s="4"/>
      <c r="R352" s="4"/>
      <c r="S352" s="4"/>
      <c r="T352" s="4"/>
      <c r="U352" s="4"/>
      <c r="V352" s="4"/>
      <c r="W352" s="4">
        <v>79887.59</v>
      </c>
      <c r="X352" s="4">
        <v>1</v>
      </c>
      <c r="Y352" s="4">
        <v>79887.59</v>
      </c>
      <c r="Z352" s="4"/>
      <c r="AA352" s="4"/>
      <c r="AB352" s="4"/>
    </row>
    <row r="353" spans="1:206" x14ac:dyDescent="0.2">
      <c r="A353" s="4">
        <v>50</v>
      </c>
      <c r="B353" s="4">
        <v>1</v>
      </c>
      <c r="C353" s="4">
        <v>0</v>
      </c>
      <c r="D353" s="4">
        <v>2</v>
      </c>
      <c r="E353" s="4">
        <v>0</v>
      </c>
      <c r="F353" s="4">
        <f>ROUND(F335,O353)</f>
        <v>8637.5400000000009</v>
      </c>
      <c r="G353" s="4" t="s">
        <v>336</v>
      </c>
      <c r="H353" s="4" t="s">
        <v>337</v>
      </c>
      <c r="I353" s="4"/>
      <c r="J353" s="4"/>
      <c r="K353" s="4">
        <v>212</v>
      </c>
      <c r="L353" s="4">
        <v>29</v>
      </c>
      <c r="M353" s="4">
        <v>0</v>
      </c>
      <c r="N353" s="4" t="s">
        <v>3</v>
      </c>
      <c r="O353" s="4">
        <v>2</v>
      </c>
      <c r="P353" s="4"/>
      <c r="Q353" s="4"/>
      <c r="R353" s="4"/>
      <c r="S353" s="4"/>
      <c r="T353" s="4"/>
      <c r="U353" s="4"/>
      <c r="V353" s="4"/>
      <c r="W353" s="4">
        <v>8637.5400000000009</v>
      </c>
      <c r="X353" s="4">
        <v>1</v>
      </c>
      <c r="Y353" s="4">
        <v>8637.5400000000009</v>
      </c>
      <c r="Z353" s="4"/>
      <c r="AA353" s="4"/>
      <c r="AB353" s="4"/>
    </row>
    <row r="354" spans="1:206" x14ac:dyDescent="0.2">
      <c r="A354" s="4">
        <v>50</v>
      </c>
      <c r="B354" s="4">
        <v>1</v>
      </c>
      <c r="C354" s="4">
        <v>0</v>
      </c>
      <c r="D354" s="4">
        <v>2</v>
      </c>
      <c r="E354" s="4">
        <v>0</v>
      </c>
      <c r="F354" s="4">
        <f>ROUND(F326,O354)</f>
        <v>171650.54</v>
      </c>
      <c r="G354" s="4" t="s">
        <v>338</v>
      </c>
      <c r="H354" s="4" t="s">
        <v>339</v>
      </c>
      <c r="I354" s="4"/>
      <c r="J354" s="4"/>
      <c r="K354" s="4">
        <v>212</v>
      </c>
      <c r="L354" s="4">
        <v>30</v>
      </c>
      <c r="M354" s="4">
        <v>0</v>
      </c>
      <c r="N354" s="4" t="s">
        <v>3</v>
      </c>
      <c r="O354" s="4">
        <v>2</v>
      </c>
      <c r="P354" s="4"/>
      <c r="Q354" s="4"/>
      <c r="R354" s="4"/>
      <c r="S354" s="4"/>
      <c r="T354" s="4"/>
      <c r="U354" s="4"/>
      <c r="V354" s="4"/>
      <c r="W354" s="4">
        <v>171650.54</v>
      </c>
      <c r="X354" s="4">
        <v>1</v>
      </c>
      <c r="Y354" s="4">
        <v>171650.54</v>
      </c>
      <c r="Z354" s="4"/>
      <c r="AA354" s="4"/>
      <c r="AB354" s="4"/>
    </row>
    <row r="355" spans="1:206" x14ac:dyDescent="0.2">
      <c r="A355" s="4">
        <v>50</v>
      </c>
      <c r="B355" s="4">
        <v>1</v>
      </c>
      <c r="C355" s="4">
        <v>0</v>
      </c>
      <c r="D355" s="4">
        <v>2</v>
      </c>
      <c r="E355" s="4">
        <v>0</v>
      </c>
      <c r="F355" s="4">
        <f>ROUND(F349,O355)</f>
        <v>66186.05</v>
      </c>
      <c r="G355" s="4" t="s">
        <v>340</v>
      </c>
      <c r="H355" s="4" t="s">
        <v>329</v>
      </c>
      <c r="I355" s="4"/>
      <c r="J355" s="4"/>
      <c r="K355" s="4">
        <v>212</v>
      </c>
      <c r="L355" s="4">
        <v>31</v>
      </c>
      <c r="M355" s="4">
        <v>0</v>
      </c>
      <c r="N355" s="4" t="s">
        <v>3</v>
      </c>
      <c r="O355" s="4">
        <v>2</v>
      </c>
      <c r="P355" s="4"/>
      <c r="Q355" s="4"/>
      <c r="R355" s="4"/>
      <c r="S355" s="4"/>
      <c r="T355" s="4"/>
      <c r="U355" s="4"/>
      <c r="V355" s="4"/>
      <c r="W355" s="4">
        <v>66186.05</v>
      </c>
      <c r="X355" s="4">
        <v>1</v>
      </c>
      <c r="Y355" s="4">
        <v>66186.05</v>
      </c>
      <c r="Z355" s="4"/>
      <c r="AA355" s="4"/>
      <c r="AB355" s="4"/>
    </row>
    <row r="356" spans="1:206" x14ac:dyDescent="0.2">
      <c r="A356" s="4">
        <v>50</v>
      </c>
      <c r="B356" s="4">
        <v>1</v>
      </c>
      <c r="C356" s="4">
        <v>0</v>
      </c>
      <c r="D356" s="4">
        <v>2</v>
      </c>
      <c r="E356" s="4">
        <v>0</v>
      </c>
      <c r="F356" s="4">
        <f>ROUND(F350,O356)</f>
        <v>45787.46</v>
      </c>
      <c r="G356" s="4" t="s">
        <v>341</v>
      </c>
      <c r="H356" s="4" t="s">
        <v>342</v>
      </c>
      <c r="I356" s="4"/>
      <c r="J356" s="4"/>
      <c r="K356" s="4">
        <v>212</v>
      </c>
      <c r="L356" s="4">
        <v>32</v>
      </c>
      <c r="M356" s="4">
        <v>0</v>
      </c>
      <c r="N356" s="4" t="s">
        <v>3</v>
      </c>
      <c r="O356" s="4">
        <v>2</v>
      </c>
      <c r="P356" s="4"/>
      <c r="Q356" s="4"/>
      <c r="R356" s="4"/>
      <c r="S356" s="4"/>
      <c r="T356" s="4"/>
      <c r="U356" s="4"/>
      <c r="V356" s="4"/>
      <c r="W356" s="4">
        <v>45787.46</v>
      </c>
      <c r="X356" s="4">
        <v>1</v>
      </c>
      <c r="Y356" s="4">
        <v>45787.46</v>
      </c>
      <c r="Z356" s="4"/>
      <c r="AA356" s="4"/>
      <c r="AB356" s="4"/>
    </row>
    <row r="357" spans="1:206" x14ac:dyDescent="0.2">
      <c r="A357" s="4">
        <v>50</v>
      </c>
      <c r="B357" s="4">
        <v>0</v>
      </c>
      <c r="C357" s="4">
        <v>0</v>
      </c>
      <c r="D357" s="4">
        <v>2</v>
      </c>
      <c r="E357" s="4">
        <v>0</v>
      </c>
      <c r="F357" s="4">
        <v>0</v>
      </c>
      <c r="G357" s="4" t="s">
        <v>343</v>
      </c>
      <c r="H357" s="4" t="s">
        <v>328</v>
      </c>
      <c r="I357" s="4"/>
      <c r="J357" s="4"/>
      <c r="K357" s="4">
        <v>212</v>
      </c>
      <c r="L357" s="4">
        <v>33</v>
      </c>
      <c r="M357" s="4">
        <v>1</v>
      </c>
      <c r="N357" s="4" t="s">
        <v>3</v>
      </c>
      <c r="O357" s="4">
        <v>2</v>
      </c>
      <c r="P357" s="4"/>
      <c r="Q357" s="4"/>
      <c r="R357" s="4"/>
      <c r="S357" s="4"/>
      <c r="T357" s="4"/>
      <c r="U357" s="4"/>
      <c r="V357" s="4"/>
      <c r="W357" s="4">
        <v>0</v>
      </c>
      <c r="X357" s="4">
        <v>1</v>
      </c>
      <c r="Y357" s="4">
        <v>0</v>
      </c>
      <c r="Z357" s="4"/>
      <c r="AA357" s="4"/>
      <c r="AB357" s="4"/>
    </row>
    <row r="358" spans="1:206" x14ac:dyDescent="0.2">
      <c r="A358" s="4">
        <v>50</v>
      </c>
      <c r="B358" s="4">
        <v>0</v>
      </c>
      <c r="C358" s="4">
        <v>0</v>
      </c>
      <c r="D358" s="4">
        <v>2</v>
      </c>
      <c r="E358" s="4">
        <v>0</v>
      </c>
      <c r="F358" s="4">
        <v>0</v>
      </c>
      <c r="G358" s="4" t="s">
        <v>344</v>
      </c>
      <c r="H358" s="4" t="s">
        <v>345</v>
      </c>
      <c r="I358" s="4"/>
      <c r="J358" s="4"/>
      <c r="K358" s="4">
        <v>212</v>
      </c>
      <c r="L358" s="4">
        <v>34</v>
      </c>
      <c r="M358" s="4">
        <v>1</v>
      </c>
      <c r="N358" s="4" t="s">
        <v>3</v>
      </c>
      <c r="O358" s="4">
        <v>2</v>
      </c>
      <c r="P358" s="4"/>
      <c r="Q358" s="4"/>
      <c r="R358" s="4"/>
      <c r="S358" s="4"/>
      <c r="T358" s="4"/>
      <c r="U358" s="4"/>
      <c r="V358" s="4"/>
      <c r="W358" s="4">
        <v>0</v>
      </c>
      <c r="X358" s="4">
        <v>1</v>
      </c>
      <c r="Y358" s="4">
        <v>0</v>
      </c>
      <c r="Z358" s="4"/>
      <c r="AA358" s="4"/>
      <c r="AB358" s="4"/>
    </row>
    <row r="359" spans="1:206" x14ac:dyDescent="0.2">
      <c r="A359" s="4">
        <v>50</v>
      </c>
      <c r="B359" s="4">
        <v>1</v>
      </c>
      <c r="C359" s="4">
        <v>0</v>
      </c>
      <c r="D359" s="4">
        <v>2</v>
      </c>
      <c r="E359" s="4">
        <v>213</v>
      </c>
      <c r="F359" s="4">
        <f>ROUND(F351,O359)</f>
        <v>372149.18</v>
      </c>
      <c r="G359" s="4" t="s">
        <v>346</v>
      </c>
      <c r="H359" s="4" t="s">
        <v>347</v>
      </c>
      <c r="I359" s="4"/>
      <c r="J359" s="4"/>
      <c r="K359" s="4">
        <v>212</v>
      </c>
      <c r="L359" s="4">
        <v>35</v>
      </c>
      <c r="M359" s="4">
        <v>0</v>
      </c>
      <c r="N359" s="4" t="s">
        <v>3</v>
      </c>
      <c r="O359" s="4">
        <v>2</v>
      </c>
      <c r="P359" s="4"/>
      <c r="Q359" s="4"/>
      <c r="R359" s="4"/>
      <c r="S359" s="4"/>
      <c r="T359" s="4"/>
      <c r="U359" s="4"/>
      <c r="V359" s="4"/>
      <c r="W359" s="4">
        <v>372149.18</v>
      </c>
      <c r="X359" s="4">
        <v>1</v>
      </c>
      <c r="Y359" s="4">
        <v>372149.18</v>
      </c>
      <c r="Z359" s="4"/>
      <c r="AA359" s="4"/>
      <c r="AB359" s="4"/>
    </row>
    <row r="361" spans="1:206" x14ac:dyDescent="0.2">
      <c r="A361" s="2">
        <v>51</v>
      </c>
      <c r="B361" s="2">
        <f>B24</f>
        <v>1</v>
      </c>
      <c r="C361" s="2">
        <f>A24</f>
        <v>4</v>
      </c>
      <c r="D361" s="2">
        <f>ROW(A24)</f>
        <v>24</v>
      </c>
      <c r="E361" s="2"/>
      <c r="F361" s="2" t="str">
        <f>IF(F24&lt;&gt;"",F24,"")</f>
        <v>Новый раздел</v>
      </c>
      <c r="G361" s="2" t="str">
        <f>IF(G24&lt;&gt;"",G24,"")</f>
        <v>Монтаж системы видеонаблюдения ул.Советская д.25, ул.Советская д.37</v>
      </c>
      <c r="H361" s="2">
        <v>0</v>
      </c>
      <c r="I361" s="2"/>
      <c r="J361" s="2"/>
      <c r="K361" s="2"/>
      <c r="L361" s="2"/>
      <c r="M361" s="2"/>
      <c r="N361" s="2"/>
      <c r="O361" s="2">
        <f t="shared" ref="O361:T361" si="224">ROUND(O143+O187+O233+O323+AB361,2)</f>
        <v>798829.55</v>
      </c>
      <c r="P361" s="2">
        <f t="shared" si="224"/>
        <v>560311.75</v>
      </c>
      <c r="Q361" s="2">
        <f t="shared" si="224"/>
        <v>37548.46</v>
      </c>
      <c r="R361" s="2">
        <f t="shared" si="224"/>
        <v>8433.7800000000007</v>
      </c>
      <c r="S361" s="2">
        <f t="shared" si="224"/>
        <v>200969.34</v>
      </c>
      <c r="T361" s="2">
        <f t="shared" si="224"/>
        <v>0</v>
      </c>
      <c r="U361" s="2">
        <f>U143+U187+U233+U323+AH361</f>
        <v>583.20519999999988</v>
      </c>
      <c r="V361" s="2">
        <f>V143+V187+V233+V323+AI361</f>
        <v>23.172499999999999</v>
      </c>
      <c r="W361" s="2">
        <f>ROUND(W143+W187+W233+W323+AJ361,2)</f>
        <v>0</v>
      </c>
      <c r="X361" s="2">
        <f>ROUND(X143+X187+X233+X323+AK361,2)</f>
        <v>176791.97</v>
      </c>
      <c r="Y361" s="2">
        <f>ROUND(Y143+Y187+Y233+Y323+AL361,2)</f>
        <v>123205.68</v>
      </c>
      <c r="Z361" s="2"/>
      <c r="AA361" s="2"/>
      <c r="AB361" s="2">
        <f>ROUND(SUMIF(AA28:AA90,"=78076343",O28:O90),2)</f>
        <v>0</v>
      </c>
      <c r="AC361" s="2">
        <f>ROUND(SUMIF(AA28:AA90,"=78076343",P28:P90),2)</f>
        <v>0</v>
      </c>
      <c r="AD361" s="2">
        <f>ROUND(SUMIF(AA28:AA90,"=78076343",Q28:Q90),2)</f>
        <v>0</v>
      </c>
      <c r="AE361" s="2">
        <f>ROUND(SUMIF(AA28:AA90,"=78076343",R28:R90),2)</f>
        <v>0</v>
      </c>
      <c r="AF361" s="2">
        <f>ROUND(SUMIF(AA28:AA90,"=78076343",S28:S90),2)</f>
        <v>0</v>
      </c>
      <c r="AG361" s="2">
        <f>ROUND(SUMIF(AA28:AA90,"=78076343",T28:T90),2)</f>
        <v>0</v>
      </c>
      <c r="AH361" s="2">
        <f>SUMIF(AA28:AA90,"=78076343",U28:U90)</f>
        <v>0</v>
      </c>
      <c r="AI361" s="2">
        <f>SUMIF(AA28:AA90,"=78076343",V28:V90)</f>
        <v>0</v>
      </c>
      <c r="AJ361" s="2">
        <f>ROUND(SUMIF(AA28:AA90,"=78076343",W28:W90),2)</f>
        <v>0</v>
      </c>
      <c r="AK361" s="2">
        <f>ROUND(SUMIF(AA28:AA90,"=78076343",X28:X90),2)</f>
        <v>0</v>
      </c>
      <c r="AL361" s="2">
        <f>ROUND(SUMIF(AA28:AA90,"=78076343",Y28:Y90),2)</f>
        <v>0</v>
      </c>
      <c r="AM361" s="2"/>
      <c r="AN361" s="2"/>
      <c r="AO361" s="2">
        <f t="shared" ref="AO361:BD361" si="225">ROUND(AO143+AO187+AO233+AO323+BX361,2)</f>
        <v>0</v>
      </c>
      <c r="AP361" s="2">
        <f t="shared" si="225"/>
        <v>0</v>
      </c>
      <c r="AQ361" s="2">
        <f t="shared" si="225"/>
        <v>0</v>
      </c>
      <c r="AR361" s="2">
        <f t="shared" si="225"/>
        <v>1098827.2</v>
      </c>
      <c r="AS361" s="2">
        <f t="shared" si="225"/>
        <v>588499.84</v>
      </c>
      <c r="AT361" s="2">
        <f t="shared" si="225"/>
        <v>510327.36</v>
      </c>
      <c r="AU361" s="2">
        <f t="shared" si="225"/>
        <v>0</v>
      </c>
      <c r="AV361" s="2">
        <f t="shared" si="225"/>
        <v>560311.75</v>
      </c>
      <c r="AW361" s="2">
        <f t="shared" si="225"/>
        <v>560311.75</v>
      </c>
      <c r="AX361" s="2">
        <f t="shared" si="225"/>
        <v>0</v>
      </c>
      <c r="AY361" s="2">
        <f t="shared" si="225"/>
        <v>560311.75</v>
      </c>
      <c r="AZ361" s="2">
        <f t="shared" si="225"/>
        <v>0</v>
      </c>
      <c r="BA361" s="2">
        <f t="shared" si="225"/>
        <v>0</v>
      </c>
      <c r="BB361" s="2">
        <f t="shared" si="225"/>
        <v>0</v>
      </c>
      <c r="BC361" s="2">
        <f t="shared" si="225"/>
        <v>0</v>
      </c>
      <c r="BD361" s="2">
        <f t="shared" si="225"/>
        <v>0</v>
      </c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>
        <f>ROUND(SUMIF(AA28:AA90,"=78076343",FQ28:FQ90),2)</f>
        <v>0</v>
      </c>
      <c r="BY361" s="2">
        <f>ROUND(SUMIF(AA28:AA90,"=78076343",FR28:FR90),2)</f>
        <v>0</v>
      </c>
      <c r="BZ361" s="2">
        <f>ROUND(SUMIF(AA28:AA90,"=78076343",GL28:GL90),2)</f>
        <v>0</v>
      </c>
      <c r="CA361" s="2">
        <f>ROUND(SUMIF(AA28:AA90,"=78076343",GM28:GM90),2)</f>
        <v>0</v>
      </c>
      <c r="CB361" s="2">
        <f>ROUND(SUMIF(AA28:AA90,"=78076343",GN28:GN90),2)</f>
        <v>0</v>
      </c>
      <c r="CC361" s="2">
        <f>ROUND(SUMIF(AA28:AA90,"=78076343",GO28:GO90),2)</f>
        <v>0</v>
      </c>
      <c r="CD361" s="2">
        <f>ROUND(SUMIF(AA28:AA90,"=78076343",GP28:GP90),2)</f>
        <v>0</v>
      </c>
      <c r="CE361" s="2">
        <f>AC361-BX361</f>
        <v>0</v>
      </c>
      <c r="CF361" s="2">
        <f>AC361-BY361</f>
        <v>0</v>
      </c>
      <c r="CG361" s="2">
        <f>BX361-BZ361</f>
        <v>0</v>
      </c>
      <c r="CH361" s="2">
        <f>AC361-BX361-BY361+BZ361</f>
        <v>0</v>
      </c>
      <c r="CI361" s="2">
        <f>BY361-BZ361</f>
        <v>0</v>
      </c>
      <c r="CJ361" s="2">
        <f>ROUND(SUMIF(AA28:AA90,"=78076343",GX28:GX90),2)</f>
        <v>0</v>
      </c>
      <c r="CK361" s="2">
        <f>ROUND(SUMIF(AA28:AA90,"=78076343",GY28:GY90),2)</f>
        <v>0</v>
      </c>
      <c r="CL361" s="2">
        <f>ROUND(SUMIF(AA28:AA90,"=78076343",GZ28:GZ90),2)</f>
        <v>0</v>
      </c>
      <c r="CM361" s="2">
        <f>ROUND(SUMIF(AA28:AA90,"=78076343",HD28:HD90),2)</f>
        <v>0</v>
      </c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>
        <v>0</v>
      </c>
    </row>
    <row r="363" spans="1:206" x14ac:dyDescent="0.2">
      <c r="A363" s="4">
        <v>50</v>
      </c>
      <c r="B363" s="4">
        <v>0</v>
      </c>
      <c r="C363" s="4">
        <v>0</v>
      </c>
      <c r="D363" s="4">
        <v>1</v>
      </c>
      <c r="E363" s="4">
        <v>201</v>
      </c>
      <c r="F363" s="4">
        <f>ROUND(Source!O361,O363)</f>
        <v>798829.55</v>
      </c>
      <c r="G363" s="4" t="s">
        <v>282</v>
      </c>
      <c r="H363" s="4" t="s">
        <v>283</v>
      </c>
      <c r="I363" s="4"/>
      <c r="J363" s="4"/>
      <c r="K363" s="4">
        <v>201</v>
      </c>
      <c r="L363" s="4">
        <v>1</v>
      </c>
      <c r="M363" s="4">
        <v>3</v>
      </c>
      <c r="N363" s="4" t="s">
        <v>3</v>
      </c>
      <c r="O363" s="4">
        <v>2</v>
      </c>
      <c r="P363" s="4"/>
      <c r="Q363" s="4"/>
      <c r="R363" s="4"/>
      <c r="S363" s="4"/>
      <c r="T363" s="4"/>
      <c r="U363" s="4"/>
      <c r="V363" s="4"/>
      <c r="W363" s="4">
        <v>798829.55</v>
      </c>
      <c r="X363" s="4">
        <v>1</v>
      </c>
      <c r="Y363" s="4">
        <v>798829.55</v>
      </c>
      <c r="Z363" s="4"/>
      <c r="AA363" s="4"/>
      <c r="AB363" s="4"/>
    </row>
    <row r="364" spans="1:206" x14ac:dyDescent="0.2">
      <c r="A364" s="4">
        <v>50</v>
      </c>
      <c r="B364" s="4">
        <v>0</v>
      </c>
      <c r="C364" s="4">
        <v>0</v>
      </c>
      <c r="D364" s="4">
        <v>1</v>
      </c>
      <c r="E364" s="4">
        <v>202</v>
      </c>
      <c r="F364" s="4">
        <f>ROUND(Source!P361,O364)</f>
        <v>560311.75</v>
      </c>
      <c r="G364" s="4" t="s">
        <v>284</v>
      </c>
      <c r="H364" s="4" t="s">
        <v>285</v>
      </c>
      <c r="I364" s="4"/>
      <c r="J364" s="4"/>
      <c r="K364" s="4">
        <v>202</v>
      </c>
      <c r="L364" s="4">
        <v>2</v>
      </c>
      <c r="M364" s="4">
        <v>3</v>
      </c>
      <c r="N364" s="4" t="s">
        <v>3</v>
      </c>
      <c r="O364" s="4">
        <v>2</v>
      </c>
      <c r="P364" s="4"/>
      <c r="Q364" s="4"/>
      <c r="R364" s="4"/>
      <c r="S364" s="4"/>
      <c r="T364" s="4"/>
      <c r="U364" s="4"/>
      <c r="V364" s="4"/>
      <c r="W364" s="4">
        <v>560311.75</v>
      </c>
      <c r="X364" s="4">
        <v>1</v>
      </c>
      <c r="Y364" s="4">
        <v>560311.75</v>
      </c>
      <c r="Z364" s="4"/>
      <c r="AA364" s="4"/>
      <c r="AB364" s="4"/>
    </row>
    <row r="365" spans="1:206" x14ac:dyDescent="0.2">
      <c r="A365" s="4">
        <v>50</v>
      </c>
      <c r="B365" s="4">
        <v>0</v>
      </c>
      <c r="C365" s="4">
        <v>0</v>
      </c>
      <c r="D365" s="4">
        <v>1</v>
      </c>
      <c r="E365" s="4">
        <v>222</v>
      </c>
      <c r="F365" s="4">
        <f>ROUND(Source!AO361,O365)</f>
        <v>0</v>
      </c>
      <c r="G365" s="4" t="s">
        <v>286</v>
      </c>
      <c r="H365" s="4" t="s">
        <v>287</v>
      </c>
      <c r="I365" s="4"/>
      <c r="J365" s="4"/>
      <c r="K365" s="4">
        <v>222</v>
      </c>
      <c r="L365" s="4">
        <v>3</v>
      </c>
      <c r="M365" s="4">
        <v>3</v>
      </c>
      <c r="N365" s="4" t="s">
        <v>3</v>
      </c>
      <c r="O365" s="4">
        <v>2</v>
      </c>
      <c r="P365" s="4"/>
      <c r="Q365" s="4"/>
      <c r="R365" s="4"/>
      <c r="S365" s="4"/>
      <c r="T365" s="4"/>
      <c r="U365" s="4"/>
      <c r="V365" s="4"/>
      <c r="W365" s="4">
        <v>0</v>
      </c>
      <c r="X365" s="4">
        <v>1</v>
      </c>
      <c r="Y365" s="4">
        <v>0</v>
      </c>
      <c r="Z365" s="4"/>
      <c r="AA365" s="4"/>
      <c r="AB365" s="4"/>
    </row>
    <row r="366" spans="1:206" x14ac:dyDescent="0.2">
      <c r="A366" s="4">
        <v>50</v>
      </c>
      <c r="B366" s="4">
        <v>0</v>
      </c>
      <c r="C366" s="4">
        <v>0</v>
      </c>
      <c r="D366" s="4">
        <v>1</v>
      </c>
      <c r="E366" s="4">
        <v>225</v>
      </c>
      <c r="F366" s="4">
        <f>ROUND(Source!AV361,O366)</f>
        <v>560311.75</v>
      </c>
      <c r="G366" s="4" t="s">
        <v>288</v>
      </c>
      <c r="H366" s="4" t="s">
        <v>289</v>
      </c>
      <c r="I366" s="4"/>
      <c r="J366" s="4"/>
      <c r="K366" s="4">
        <v>225</v>
      </c>
      <c r="L366" s="4">
        <v>4</v>
      </c>
      <c r="M366" s="4">
        <v>3</v>
      </c>
      <c r="N366" s="4" t="s">
        <v>3</v>
      </c>
      <c r="O366" s="4">
        <v>2</v>
      </c>
      <c r="P366" s="4"/>
      <c r="Q366" s="4"/>
      <c r="R366" s="4"/>
      <c r="S366" s="4"/>
      <c r="T366" s="4"/>
      <c r="U366" s="4"/>
      <c r="V366" s="4"/>
      <c r="W366" s="4">
        <v>560311.75</v>
      </c>
      <c r="X366" s="4">
        <v>1</v>
      </c>
      <c r="Y366" s="4">
        <v>560311.75</v>
      </c>
      <c r="Z366" s="4"/>
      <c r="AA366" s="4"/>
      <c r="AB366" s="4"/>
    </row>
    <row r="367" spans="1:206" x14ac:dyDescent="0.2">
      <c r="A367" s="4">
        <v>50</v>
      </c>
      <c r="B367" s="4">
        <v>0</v>
      </c>
      <c r="C367" s="4">
        <v>0</v>
      </c>
      <c r="D367" s="4">
        <v>1</v>
      </c>
      <c r="E367" s="4">
        <v>226</v>
      </c>
      <c r="F367" s="4">
        <f>ROUND(Source!AW361,O367)</f>
        <v>560311.75</v>
      </c>
      <c r="G367" s="4" t="s">
        <v>290</v>
      </c>
      <c r="H367" s="4" t="s">
        <v>291</v>
      </c>
      <c r="I367" s="4"/>
      <c r="J367" s="4"/>
      <c r="K367" s="4">
        <v>226</v>
      </c>
      <c r="L367" s="4">
        <v>5</v>
      </c>
      <c r="M367" s="4">
        <v>3</v>
      </c>
      <c r="N367" s="4" t="s">
        <v>3</v>
      </c>
      <c r="O367" s="4">
        <v>2</v>
      </c>
      <c r="P367" s="4"/>
      <c r="Q367" s="4"/>
      <c r="R367" s="4"/>
      <c r="S367" s="4"/>
      <c r="T367" s="4"/>
      <c r="U367" s="4"/>
      <c r="V367" s="4"/>
      <c r="W367" s="4">
        <v>560311.75</v>
      </c>
      <c r="X367" s="4">
        <v>1</v>
      </c>
      <c r="Y367" s="4">
        <v>560311.75</v>
      </c>
      <c r="Z367" s="4"/>
      <c r="AA367" s="4"/>
      <c r="AB367" s="4"/>
    </row>
    <row r="368" spans="1:206" x14ac:dyDescent="0.2">
      <c r="A368" s="4">
        <v>50</v>
      </c>
      <c r="B368" s="4">
        <v>0</v>
      </c>
      <c r="C368" s="4">
        <v>0</v>
      </c>
      <c r="D368" s="4">
        <v>1</v>
      </c>
      <c r="E368" s="4">
        <v>227</v>
      </c>
      <c r="F368" s="4">
        <f>ROUND(Source!AX361,O368)</f>
        <v>0</v>
      </c>
      <c r="G368" s="4" t="s">
        <v>292</v>
      </c>
      <c r="H368" s="4" t="s">
        <v>293</v>
      </c>
      <c r="I368" s="4"/>
      <c r="J368" s="4"/>
      <c r="K368" s="4">
        <v>227</v>
      </c>
      <c r="L368" s="4">
        <v>6</v>
      </c>
      <c r="M368" s="4">
        <v>3</v>
      </c>
      <c r="N368" s="4" t="s">
        <v>3</v>
      </c>
      <c r="O368" s="4">
        <v>2</v>
      </c>
      <c r="P368" s="4"/>
      <c r="Q368" s="4"/>
      <c r="R368" s="4"/>
      <c r="S368" s="4"/>
      <c r="T368" s="4"/>
      <c r="U368" s="4"/>
      <c r="V368" s="4"/>
      <c r="W368" s="4">
        <v>0</v>
      </c>
      <c r="X368" s="4">
        <v>1</v>
      </c>
      <c r="Y368" s="4">
        <v>0</v>
      </c>
      <c r="Z368" s="4"/>
      <c r="AA368" s="4"/>
      <c r="AB368" s="4"/>
    </row>
    <row r="369" spans="1:28" x14ac:dyDescent="0.2">
      <c r="A369" s="4">
        <v>50</v>
      </c>
      <c r="B369" s="4">
        <v>0</v>
      </c>
      <c r="C369" s="4">
        <v>0</v>
      </c>
      <c r="D369" s="4">
        <v>1</v>
      </c>
      <c r="E369" s="4">
        <v>228</v>
      </c>
      <c r="F369" s="4">
        <f>ROUND(Source!AY361,O369)</f>
        <v>560311.75</v>
      </c>
      <c r="G369" s="4" t="s">
        <v>294</v>
      </c>
      <c r="H369" s="4" t="s">
        <v>295</v>
      </c>
      <c r="I369" s="4"/>
      <c r="J369" s="4"/>
      <c r="K369" s="4">
        <v>228</v>
      </c>
      <c r="L369" s="4">
        <v>7</v>
      </c>
      <c r="M369" s="4">
        <v>3</v>
      </c>
      <c r="N369" s="4" t="s">
        <v>3</v>
      </c>
      <c r="O369" s="4">
        <v>2</v>
      </c>
      <c r="P369" s="4"/>
      <c r="Q369" s="4"/>
      <c r="R369" s="4"/>
      <c r="S369" s="4"/>
      <c r="T369" s="4"/>
      <c r="U369" s="4"/>
      <c r="V369" s="4"/>
      <c r="W369" s="4">
        <v>560311.75</v>
      </c>
      <c r="X369" s="4">
        <v>1</v>
      </c>
      <c r="Y369" s="4">
        <v>560311.75</v>
      </c>
      <c r="Z369" s="4"/>
      <c r="AA369" s="4"/>
      <c r="AB369" s="4"/>
    </row>
    <row r="370" spans="1:28" x14ac:dyDescent="0.2">
      <c r="A370" s="4">
        <v>50</v>
      </c>
      <c r="B370" s="4">
        <v>0</v>
      </c>
      <c r="C370" s="4">
        <v>0</v>
      </c>
      <c r="D370" s="4">
        <v>1</v>
      </c>
      <c r="E370" s="4">
        <v>216</v>
      </c>
      <c r="F370" s="4">
        <f>ROUND(Source!AP361,O370)</f>
        <v>0</v>
      </c>
      <c r="G370" s="4" t="s">
        <v>296</v>
      </c>
      <c r="H370" s="4" t="s">
        <v>297</v>
      </c>
      <c r="I370" s="4"/>
      <c r="J370" s="4"/>
      <c r="K370" s="4">
        <v>216</v>
      </c>
      <c r="L370" s="4">
        <v>8</v>
      </c>
      <c r="M370" s="4">
        <v>3</v>
      </c>
      <c r="N370" s="4" t="s">
        <v>3</v>
      </c>
      <c r="O370" s="4">
        <v>2</v>
      </c>
      <c r="P370" s="4"/>
      <c r="Q370" s="4"/>
      <c r="R370" s="4"/>
      <c r="S370" s="4"/>
      <c r="T370" s="4"/>
      <c r="U370" s="4"/>
      <c r="V370" s="4"/>
      <c r="W370" s="4">
        <v>0</v>
      </c>
      <c r="X370" s="4">
        <v>1</v>
      </c>
      <c r="Y370" s="4">
        <v>0</v>
      </c>
      <c r="Z370" s="4"/>
      <c r="AA370" s="4"/>
      <c r="AB370" s="4"/>
    </row>
    <row r="371" spans="1:28" x14ac:dyDescent="0.2">
      <c r="A371" s="4">
        <v>50</v>
      </c>
      <c r="B371" s="4">
        <v>0</v>
      </c>
      <c r="C371" s="4">
        <v>0</v>
      </c>
      <c r="D371" s="4">
        <v>1</v>
      </c>
      <c r="E371" s="4">
        <v>223</v>
      </c>
      <c r="F371" s="4">
        <f>ROUND(Source!AQ361,O371)</f>
        <v>0</v>
      </c>
      <c r="G371" s="4" t="s">
        <v>298</v>
      </c>
      <c r="H371" s="4" t="s">
        <v>299</v>
      </c>
      <c r="I371" s="4"/>
      <c r="J371" s="4"/>
      <c r="K371" s="4">
        <v>223</v>
      </c>
      <c r="L371" s="4">
        <v>9</v>
      </c>
      <c r="M371" s="4">
        <v>3</v>
      </c>
      <c r="N371" s="4" t="s">
        <v>3</v>
      </c>
      <c r="O371" s="4">
        <v>2</v>
      </c>
      <c r="P371" s="4"/>
      <c r="Q371" s="4"/>
      <c r="R371" s="4"/>
      <c r="S371" s="4"/>
      <c r="T371" s="4"/>
      <c r="U371" s="4"/>
      <c r="V371" s="4"/>
      <c r="W371" s="4">
        <v>0</v>
      </c>
      <c r="X371" s="4">
        <v>1</v>
      </c>
      <c r="Y371" s="4">
        <v>0</v>
      </c>
      <c r="Z371" s="4"/>
      <c r="AA371" s="4"/>
      <c r="AB371" s="4"/>
    </row>
    <row r="372" spans="1:28" x14ac:dyDescent="0.2">
      <c r="A372" s="4">
        <v>50</v>
      </c>
      <c r="B372" s="4">
        <v>0</v>
      </c>
      <c r="C372" s="4">
        <v>0</v>
      </c>
      <c r="D372" s="4">
        <v>1</v>
      </c>
      <c r="E372" s="4">
        <v>229</v>
      </c>
      <c r="F372" s="4">
        <f>ROUND(Source!AZ361,O372)</f>
        <v>0</v>
      </c>
      <c r="G372" s="4" t="s">
        <v>300</v>
      </c>
      <c r="H372" s="4" t="s">
        <v>301</v>
      </c>
      <c r="I372" s="4"/>
      <c r="J372" s="4"/>
      <c r="K372" s="4">
        <v>229</v>
      </c>
      <c r="L372" s="4">
        <v>10</v>
      </c>
      <c r="M372" s="4">
        <v>3</v>
      </c>
      <c r="N372" s="4" t="s">
        <v>3</v>
      </c>
      <c r="O372" s="4">
        <v>2</v>
      </c>
      <c r="P372" s="4"/>
      <c r="Q372" s="4"/>
      <c r="R372" s="4"/>
      <c r="S372" s="4"/>
      <c r="T372" s="4"/>
      <c r="U372" s="4"/>
      <c r="V372" s="4"/>
      <c r="W372" s="4">
        <v>0</v>
      </c>
      <c r="X372" s="4">
        <v>1</v>
      </c>
      <c r="Y372" s="4">
        <v>0</v>
      </c>
      <c r="Z372" s="4"/>
      <c r="AA372" s="4"/>
      <c r="AB372" s="4"/>
    </row>
    <row r="373" spans="1:28" x14ac:dyDescent="0.2">
      <c r="A373" s="4">
        <v>50</v>
      </c>
      <c r="B373" s="4">
        <v>0</v>
      </c>
      <c r="C373" s="4">
        <v>0</v>
      </c>
      <c r="D373" s="4">
        <v>1</v>
      </c>
      <c r="E373" s="4">
        <v>203</v>
      </c>
      <c r="F373" s="4">
        <f>ROUND(Source!Q361,O373)</f>
        <v>37548.46</v>
      </c>
      <c r="G373" s="4" t="s">
        <v>191</v>
      </c>
      <c r="H373" s="4" t="s">
        <v>302</v>
      </c>
      <c r="I373" s="4"/>
      <c r="J373" s="4"/>
      <c r="K373" s="4">
        <v>203</v>
      </c>
      <c r="L373" s="4">
        <v>11</v>
      </c>
      <c r="M373" s="4">
        <v>3</v>
      </c>
      <c r="N373" s="4" t="s">
        <v>3</v>
      </c>
      <c r="O373" s="4">
        <v>2</v>
      </c>
      <c r="P373" s="4"/>
      <c r="Q373" s="4"/>
      <c r="R373" s="4"/>
      <c r="S373" s="4"/>
      <c r="T373" s="4"/>
      <c r="U373" s="4"/>
      <c r="V373" s="4"/>
      <c r="W373" s="4">
        <v>37548.46</v>
      </c>
      <c r="X373" s="4">
        <v>1</v>
      </c>
      <c r="Y373" s="4">
        <v>37548.46</v>
      </c>
      <c r="Z373" s="4"/>
      <c r="AA373" s="4"/>
      <c r="AB373" s="4"/>
    </row>
    <row r="374" spans="1:28" x14ac:dyDescent="0.2">
      <c r="A374" s="4">
        <v>50</v>
      </c>
      <c r="B374" s="4">
        <v>0</v>
      </c>
      <c r="C374" s="4">
        <v>0</v>
      </c>
      <c r="D374" s="4">
        <v>1</v>
      </c>
      <c r="E374" s="4">
        <v>231</v>
      </c>
      <c r="F374" s="4">
        <f>ROUND(Source!BB361,O374)</f>
        <v>0</v>
      </c>
      <c r="G374" s="4" t="s">
        <v>303</v>
      </c>
      <c r="H374" s="4" t="s">
        <v>304</v>
      </c>
      <c r="I374" s="4"/>
      <c r="J374" s="4"/>
      <c r="K374" s="4">
        <v>231</v>
      </c>
      <c r="L374" s="4">
        <v>12</v>
      </c>
      <c r="M374" s="4">
        <v>3</v>
      </c>
      <c r="N374" s="4" t="s">
        <v>3</v>
      </c>
      <c r="O374" s="4">
        <v>2</v>
      </c>
      <c r="P374" s="4"/>
      <c r="Q374" s="4"/>
      <c r="R374" s="4"/>
      <c r="S374" s="4"/>
      <c r="T374" s="4"/>
      <c r="U374" s="4"/>
      <c r="V374" s="4"/>
      <c r="W374" s="4">
        <v>0</v>
      </c>
      <c r="X374" s="4">
        <v>1</v>
      </c>
      <c r="Y374" s="4">
        <v>0</v>
      </c>
      <c r="Z374" s="4"/>
      <c r="AA374" s="4"/>
      <c r="AB374" s="4"/>
    </row>
    <row r="375" spans="1:28" x14ac:dyDescent="0.2">
      <c r="A375" s="4">
        <v>50</v>
      </c>
      <c r="B375" s="4">
        <v>0</v>
      </c>
      <c r="C375" s="4">
        <v>0</v>
      </c>
      <c r="D375" s="4">
        <v>1</v>
      </c>
      <c r="E375" s="4">
        <v>204</v>
      </c>
      <c r="F375" s="4">
        <f>ROUND(Source!R361,O375)</f>
        <v>8433.7800000000007</v>
      </c>
      <c r="G375" s="4" t="s">
        <v>305</v>
      </c>
      <c r="H375" s="4" t="s">
        <v>306</v>
      </c>
      <c r="I375" s="4"/>
      <c r="J375" s="4"/>
      <c r="K375" s="4">
        <v>204</v>
      </c>
      <c r="L375" s="4">
        <v>13</v>
      </c>
      <c r="M375" s="4">
        <v>3</v>
      </c>
      <c r="N375" s="4" t="s">
        <v>3</v>
      </c>
      <c r="O375" s="4">
        <v>2</v>
      </c>
      <c r="P375" s="4"/>
      <c r="Q375" s="4"/>
      <c r="R375" s="4"/>
      <c r="S375" s="4"/>
      <c r="T375" s="4"/>
      <c r="U375" s="4"/>
      <c r="V375" s="4"/>
      <c r="W375" s="4">
        <v>8433.7800000000007</v>
      </c>
      <c r="X375" s="4">
        <v>1</v>
      </c>
      <c r="Y375" s="4">
        <v>8433.7800000000007</v>
      </c>
      <c r="Z375" s="4"/>
      <c r="AA375" s="4"/>
      <c r="AB375" s="4"/>
    </row>
    <row r="376" spans="1:28" x14ac:dyDescent="0.2">
      <c r="A376" s="4">
        <v>50</v>
      </c>
      <c r="B376" s="4">
        <v>0</v>
      </c>
      <c r="C376" s="4">
        <v>0</v>
      </c>
      <c r="D376" s="4">
        <v>1</v>
      </c>
      <c r="E376" s="4">
        <v>205</v>
      </c>
      <c r="F376" s="4">
        <f>ROUND(Source!S361,O376)</f>
        <v>200969.34</v>
      </c>
      <c r="G376" s="4" t="s">
        <v>307</v>
      </c>
      <c r="H376" s="4" t="s">
        <v>308</v>
      </c>
      <c r="I376" s="4"/>
      <c r="J376" s="4"/>
      <c r="K376" s="4">
        <v>205</v>
      </c>
      <c r="L376" s="4">
        <v>14</v>
      </c>
      <c r="M376" s="4">
        <v>3</v>
      </c>
      <c r="N376" s="4" t="s">
        <v>3</v>
      </c>
      <c r="O376" s="4">
        <v>2</v>
      </c>
      <c r="P376" s="4"/>
      <c r="Q376" s="4"/>
      <c r="R376" s="4"/>
      <c r="S376" s="4"/>
      <c r="T376" s="4"/>
      <c r="U376" s="4"/>
      <c r="V376" s="4"/>
      <c r="W376" s="4">
        <v>200969.34</v>
      </c>
      <c r="X376" s="4">
        <v>1</v>
      </c>
      <c r="Y376" s="4">
        <v>200969.34</v>
      </c>
      <c r="Z376" s="4"/>
      <c r="AA376" s="4"/>
      <c r="AB376" s="4"/>
    </row>
    <row r="377" spans="1:28" x14ac:dyDescent="0.2">
      <c r="A377" s="4">
        <v>50</v>
      </c>
      <c r="B377" s="4">
        <v>0</v>
      </c>
      <c r="C377" s="4">
        <v>0</v>
      </c>
      <c r="D377" s="4">
        <v>1</v>
      </c>
      <c r="E377" s="4">
        <v>232</v>
      </c>
      <c r="F377" s="4">
        <f>ROUND(Source!BC361,O377)</f>
        <v>0</v>
      </c>
      <c r="G377" s="4" t="s">
        <v>309</v>
      </c>
      <c r="H377" s="4" t="s">
        <v>310</v>
      </c>
      <c r="I377" s="4"/>
      <c r="J377" s="4"/>
      <c r="K377" s="4">
        <v>232</v>
      </c>
      <c r="L377" s="4">
        <v>15</v>
      </c>
      <c r="M377" s="4">
        <v>3</v>
      </c>
      <c r="N377" s="4" t="s">
        <v>3</v>
      </c>
      <c r="O377" s="4">
        <v>2</v>
      </c>
      <c r="P377" s="4"/>
      <c r="Q377" s="4"/>
      <c r="R377" s="4"/>
      <c r="S377" s="4"/>
      <c r="T377" s="4"/>
      <c r="U377" s="4"/>
      <c r="V377" s="4"/>
      <c r="W377" s="4">
        <v>0</v>
      </c>
      <c r="X377" s="4">
        <v>1</v>
      </c>
      <c r="Y377" s="4">
        <v>0</v>
      </c>
      <c r="Z377" s="4"/>
      <c r="AA377" s="4"/>
      <c r="AB377" s="4"/>
    </row>
    <row r="378" spans="1:28" x14ac:dyDescent="0.2">
      <c r="A378" s="4">
        <v>50</v>
      </c>
      <c r="B378" s="4">
        <v>0</v>
      </c>
      <c r="C378" s="4">
        <v>0</v>
      </c>
      <c r="D378" s="4">
        <v>1</v>
      </c>
      <c r="E378" s="4">
        <v>214</v>
      </c>
      <c r="F378" s="4">
        <f>ROUND(Source!AS361,O378)</f>
        <v>588499.84</v>
      </c>
      <c r="G378" s="4" t="s">
        <v>311</v>
      </c>
      <c r="H378" s="4" t="s">
        <v>312</v>
      </c>
      <c r="I378" s="4"/>
      <c r="J378" s="4"/>
      <c r="K378" s="4">
        <v>214</v>
      </c>
      <c r="L378" s="4">
        <v>16</v>
      </c>
      <c r="M378" s="4">
        <v>3</v>
      </c>
      <c r="N378" s="4" t="s">
        <v>3</v>
      </c>
      <c r="O378" s="4">
        <v>2</v>
      </c>
      <c r="P378" s="4"/>
      <c r="Q378" s="4"/>
      <c r="R378" s="4"/>
      <c r="S378" s="4"/>
      <c r="T378" s="4"/>
      <c r="U378" s="4"/>
      <c r="V378" s="4"/>
      <c r="W378" s="4">
        <v>586031.78</v>
      </c>
      <c r="X378" s="4">
        <v>1</v>
      </c>
      <c r="Y378" s="4">
        <v>586031.78</v>
      </c>
      <c r="Z378" s="4"/>
      <c r="AA378" s="4"/>
      <c r="AB378" s="4"/>
    </row>
    <row r="379" spans="1:28" x14ac:dyDescent="0.2">
      <c r="A379" s="4">
        <v>50</v>
      </c>
      <c r="B379" s="4">
        <v>0</v>
      </c>
      <c r="C379" s="4">
        <v>0</v>
      </c>
      <c r="D379" s="4">
        <v>1</v>
      </c>
      <c r="E379" s="4">
        <v>215</v>
      </c>
      <c r="F379" s="4">
        <f>ROUND(Source!AT361,O379)</f>
        <v>510327.36</v>
      </c>
      <c r="G379" s="4" t="s">
        <v>313</v>
      </c>
      <c r="H379" s="4" t="s">
        <v>314</v>
      </c>
      <c r="I379" s="4"/>
      <c r="J379" s="4"/>
      <c r="K379" s="4">
        <v>215</v>
      </c>
      <c r="L379" s="4">
        <v>17</v>
      </c>
      <c r="M379" s="4">
        <v>3</v>
      </c>
      <c r="N379" s="4" t="s">
        <v>3</v>
      </c>
      <c r="O379" s="4">
        <v>2</v>
      </c>
      <c r="P379" s="4"/>
      <c r="Q379" s="4"/>
      <c r="R379" s="4"/>
      <c r="S379" s="4"/>
      <c r="T379" s="4"/>
      <c r="U379" s="4"/>
      <c r="V379" s="4"/>
      <c r="W379" s="4">
        <v>510327.36</v>
      </c>
      <c r="X379" s="4">
        <v>1</v>
      </c>
      <c r="Y379" s="4">
        <v>510327.36</v>
      </c>
      <c r="Z379" s="4"/>
      <c r="AA379" s="4"/>
      <c r="AB379" s="4"/>
    </row>
    <row r="380" spans="1:28" x14ac:dyDescent="0.2">
      <c r="A380" s="4">
        <v>50</v>
      </c>
      <c r="B380" s="4">
        <v>0</v>
      </c>
      <c r="C380" s="4">
        <v>0</v>
      </c>
      <c r="D380" s="4">
        <v>1</v>
      </c>
      <c r="E380" s="4">
        <v>217</v>
      </c>
      <c r="F380" s="4">
        <f>ROUND(Source!AU361,O380)</f>
        <v>0</v>
      </c>
      <c r="G380" s="4" t="s">
        <v>315</v>
      </c>
      <c r="H380" s="4" t="s">
        <v>316</v>
      </c>
      <c r="I380" s="4"/>
      <c r="J380" s="4"/>
      <c r="K380" s="4">
        <v>217</v>
      </c>
      <c r="L380" s="4">
        <v>18</v>
      </c>
      <c r="M380" s="4">
        <v>3</v>
      </c>
      <c r="N380" s="4" t="s">
        <v>3</v>
      </c>
      <c r="O380" s="4">
        <v>2</v>
      </c>
      <c r="P380" s="4"/>
      <c r="Q380" s="4"/>
      <c r="R380" s="4"/>
      <c r="S380" s="4"/>
      <c r="T380" s="4"/>
      <c r="U380" s="4"/>
      <c r="V380" s="4"/>
      <c r="W380" s="4">
        <v>0</v>
      </c>
      <c r="X380" s="4">
        <v>1</v>
      </c>
      <c r="Y380" s="4">
        <v>0</v>
      </c>
      <c r="Z380" s="4"/>
      <c r="AA380" s="4"/>
      <c r="AB380" s="4"/>
    </row>
    <row r="381" spans="1:28" x14ac:dyDescent="0.2">
      <c r="A381" s="4">
        <v>50</v>
      </c>
      <c r="B381" s="4">
        <v>0</v>
      </c>
      <c r="C381" s="4">
        <v>0</v>
      </c>
      <c r="D381" s="4">
        <v>1</v>
      </c>
      <c r="E381" s="4">
        <v>230</v>
      </c>
      <c r="F381" s="4">
        <f>ROUND(Source!BA361,O381)</f>
        <v>0</v>
      </c>
      <c r="G381" s="4" t="s">
        <v>317</v>
      </c>
      <c r="H381" s="4" t="s">
        <v>318</v>
      </c>
      <c r="I381" s="4"/>
      <c r="J381" s="4"/>
      <c r="K381" s="4">
        <v>230</v>
      </c>
      <c r="L381" s="4">
        <v>19</v>
      </c>
      <c r="M381" s="4">
        <v>3</v>
      </c>
      <c r="N381" s="4" t="s">
        <v>3</v>
      </c>
      <c r="O381" s="4">
        <v>2</v>
      </c>
      <c r="P381" s="4"/>
      <c r="Q381" s="4"/>
      <c r="R381" s="4"/>
      <c r="S381" s="4"/>
      <c r="T381" s="4"/>
      <c r="U381" s="4"/>
      <c r="V381" s="4"/>
      <c r="W381" s="4">
        <v>0</v>
      </c>
      <c r="X381" s="4">
        <v>1</v>
      </c>
      <c r="Y381" s="4">
        <v>0</v>
      </c>
      <c r="Z381" s="4"/>
      <c r="AA381" s="4"/>
      <c r="AB381" s="4"/>
    </row>
    <row r="382" spans="1:28" x14ac:dyDescent="0.2">
      <c r="A382" s="4">
        <v>50</v>
      </c>
      <c r="B382" s="4">
        <v>0</v>
      </c>
      <c r="C382" s="4">
        <v>0</v>
      </c>
      <c r="D382" s="4">
        <v>1</v>
      </c>
      <c r="E382" s="4">
        <v>206</v>
      </c>
      <c r="F382" s="4">
        <f>ROUND(Source!T361,O382)</f>
        <v>0</v>
      </c>
      <c r="G382" s="4" t="s">
        <v>319</v>
      </c>
      <c r="H382" s="4" t="s">
        <v>320</v>
      </c>
      <c r="I382" s="4"/>
      <c r="J382" s="4"/>
      <c r="K382" s="4">
        <v>206</v>
      </c>
      <c r="L382" s="4">
        <v>20</v>
      </c>
      <c r="M382" s="4">
        <v>3</v>
      </c>
      <c r="N382" s="4" t="s">
        <v>3</v>
      </c>
      <c r="O382" s="4">
        <v>2</v>
      </c>
      <c r="P382" s="4"/>
      <c r="Q382" s="4"/>
      <c r="R382" s="4"/>
      <c r="S382" s="4"/>
      <c r="T382" s="4"/>
      <c r="U382" s="4"/>
      <c r="V382" s="4"/>
      <c r="W382" s="4">
        <v>0</v>
      </c>
      <c r="X382" s="4">
        <v>1</v>
      </c>
      <c r="Y382" s="4">
        <v>0</v>
      </c>
      <c r="Z382" s="4"/>
      <c r="AA382" s="4"/>
      <c r="AB382" s="4"/>
    </row>
    <row r="383" spans="1:28" x14ac:dyDescent="0.2">
      <c r="A383" s="4">
        <v>50</v>
      </c>
      <c r="B383" s="4">
        <v>0</v>
      </c>
      <c r="C383" s="4">
        <v>0</v>
      </c>
      <c r="D383" s="4">
        <v>1</v>
      </c>
      <c r="E383" s="4">
        <v>207</v>
      </c>
      <c r="F383" s="4">
        <f>Source!U361</f>
        <v>583.20519999999988</v>
      </c>
      <c r="G383" s="4" t="s">
        <v>321</v>
      </c>
      <c r="H383" s="4" t="s">
        <v>322</v>
      </c>
      <c r="I383" s="4"/>
      <c r="J383" s="4"/>
      <c r="K383" s="4">
        <v>207</v>
      </c>
      <c r="L383" s="4">
        <v>21</v>
      </c>
      <c r="M383" s="4">
        <v>3</v>
      </c>
      <c r="N383" s="4" t="s">
        <v>3</v>
      </c>
      <c r="O383" s="4">
        <v>-1</v>
      </c>
      <c r="P383" s="4"/>
      <c r="Q383" s="4"/>
      <c r="R383" s="4"/>
      <c r="S383" s="4"/>
      <c r="T383" s="4"/>
      <c r="U383" s="4"/>
      <c r="V383" s="4"/>
      <c r="W383" s="4">
        <v>583.20519999999988</v>
      </c>
      <c r="X383" s="4">
        <v>1</v>
      </c>
      <c r="Y383" s="4">
        <v>583.20519999999988</v>
      </c>
      <c r="Z383" s="4"/>
      <c r="AA383" s="4"/>
      <c r="AB383" s="4"/>
    </row>
    <row r="384" spans="1:28" x14ac:dyDescent="0.2">
      <c r="A384" s="4">
        <v>50</v>
      </c>
      <c r="B384" s="4">
        <v>0</v>
      </c>
      <c r="C384" s="4">
        <v>0</v>
      </c>
      <c r="D384" s="4">
        <v>1</v>
      </c>
      <c r="E384" s="4">
        <v>208</v>
      </c>
      <c r="F384" s="4">
        <f>Source!V361</f>
        <v>23.172499999999999</v>
      </c>
      <c r="G384" s="4" t="s">
        <v>323</v>
      </c>
      <c r="H384" s="4" t="s">
        <v>324</v>
      </c>
      <c r="I384" s="4"/>
      <c r="J384" s="4"/>
      <c r="K384" s="4">
        <v>208</v>
      </c>
      <c r="L384" s="4">
        <v>22</v>
      </c>
      <c r="M384" s="4">
        <v>3</v>
      </c>
      <c r="N384" s="4" t="s">
        <v>3</v>
      </c>
      <c r="O384" s="4">
        <v>-1</v>
      </c>
      <c r="P384" s="4"/>
      <c r="Q384" s="4"/>
      <c r="R384" s="4"/>
      <c r="S384" s="4"/>
      <c r="T384" s="4"/>
      <c r="U384" s="4"/>
      <c r="V384" s="4"/>
      <c r="W384" s="4">
        <v>23.172499999999999</v>
      </c>
      <c r="X384" s="4">
        <v>1</v>
      </c>
      <c r="Y384" s="4">
        <v>23.172499999999999</v>
      </c>
      <c r="Z384" s="4"/>
      <c r="AA384" s="4"/>
      <c r="AB384" s="4"/>
    </row>
    <row r="385" spans="1:206" x14ac:dyDescent="0.2">
      <c r="A385" s="4">
        <v>50</v>
      </c>
      <c r="B385" s="4">
        <v>0</v>
      </c>
      <c r="C385" s="4">
        <v>0</v>
      </c>
      <c r="D385" s="4">
        <v>1</v>
      </c>
      <c r="E385" s="4">
        <v>209</v>
      </c>
      <c r="F385" s="4">
        <f>ROUND(Source!W361,O385)</f>
        <v>0</v>
      </c>
      <c r="G385" s="4" t="s">
        <v>325</v>
      </c>
      <c r="H385" s="4" t="s">
        <v>326</v>
      </c>
      <c r="I385" s="4"/>
      <c r="J385" s="4"/>
      <c r="K385" s="4">
        <v>209</v>
      </c>
      <c r="L385" s="4">
        <v>23</v>
      </c>
      <c r="M385" s="4">
        <v>3</v>
      </c>
      <c r="N385" s="4" t="s">
        <v>3</v>
      </c>
      <c r="O385" s="4">
        <v>2</v>
      </c>
      <c r="P385" s="4"/>
      <c r="Q385" s="4"/>
      <c r="R385" s="4"/>
      <c r="S385" s="4"/>
      <c r="T385" s="4"/>
      <c r="U385" s="4"/>
      <c r="V385" s="4"/>
      <c r="W385" s="4">
        <v>0</v>
      </c>
      <c r="X385" s="4">
        <v>1</v>
      </c>
      <c r="Y385" s="4">
        <v>0</v>
      </c>
      <c r="Z385" s="4"/>
      <c r="AA385" s="4"/>
      <c r="AB385" s="4"/>
    </row>
    <row r="386" spans="1:206" x14ac:dyDescent="0.2">
      <c r="A386" s="4">
        <v>50</v>
      </c>
      <c r="B386" s="4">
        <v>0</v>
      </c>
      <c r="C386" s="4">
        <v>0</v>
      </c>
      <c r="D386" s="4">
        <v>1</v>
      </c>
      <c r="E386" s="4">
        <v>233</v>
      </c>
      <c r="F386" s="4">
        <f>ROUND(Source!BD361,O386)</f>
        <v>0</v>
      </c>
      <c r="G386" s="4" t="s">
        <v>327</v>
      </c>
      <c r="H386" s="4" t="s">
        <v>328</v>
      </c>
      <c r="I386" s="4"/>
      <c r="J386" s="4"/>
      <c r="K386" s="4">
        <v>233</v>
      </c>
      <c r="L386" s="4">
        <v>24</v>
      </c>
      <c r="M386" s="4">
        <v>3</v>
      </c>
      <c r="N386" s="4" t="s">
        <v>3</v>
      </c>
      <c r="O386" s="4">
        <v>2</v>
      </c>
      <c r="P386" s="4"/>
      <c r="Q386" s="4"/>
      <c r="R386" s="4"/>
      <c r="S386" s="4"/>
      <c r="T386" s="4"/>
      <c r="U386" s="4"/>
      <c r="V386" s="4"/>
      <c r="W386" s="4">
        <v>0</v>
      </c>
      <c r="X386" s="4">
        <v>1</v>
      </c>
      <c r="Y386" s="4">
        <v>0</v>
      </c>
      <c r="Z386" s="4"/>
      <c r="AA386" s="4"/>
      <c r="AB386" s="4"/>
    </row>
    <row r="387" spans="1:206" x14ac:dyDescent="0.2">
      <c r="A387" s="4">
        <v>50</v>
      </c>
      <c r="B387" s="4">
        <v>0</v>
      </c>
      <c r="C387" s="4">
        <v>0</v>
      </c>
      <c r="D387" s="4">
        <v>1</v>
      </c>
      <c r="E387" s="4">
        <v>210</v>
      </c>
      <c r="F387" s="4">
        <f>ROUND(Source!X361,O387)</f>
        <v>176791.97</v>
      </c>
      <c r="G387" s="4" t="s">
        <v>329</v>
      </c>
      <c r="H387" s="4" t="s">
        <v>330</v>
      </c>
      <c r="I387" s="4"/>
      <c r="J387" s="4"/>
      <c r="K387" s="4">
        <v>210</v>
      </c>
      <c r="L387" s="4">
        <v>25</v>
      </c>
      <c r="M387" s="4">
        <v>3</v>
      </c>
      <c r="N387" s="4" t="s">
        <v>3</v>
      </c>
      <c r="O387" s="4">
        <v>2</v>
      </c>
      <c r="P387" s="4"/>
      <c r="Q387" s="4"/>
      <c r="R387" s="4"/>
      <c r="S387" s="4"/>
      <c r="T387" s="4"/>
      <c r="U387" s="4"/>
      <c r="V387" s="4"/>
      <c r="W387" s="4">
        <v>176791.97</v>
      </c>
      <c r="X387" s="4">
        <v>1</v>
      </c>
      <c r="Y387" s="4">
        <v>176791.97</v>
      </c>
      <c r="Z387" s="4"/>
      <c r="AA387" s="4"/>
      <c r="AB387" s="4"/>
    </row>
    <row r="388" spans="1:206" x14ac:dyDescent="0.2">
      <c r="A388" s="4">
        <v>50</v>
      </c>
      <c r="B388" s="4">
        <v>0</v>
      </c>
      <c r="C388" s="4">
        <v>0</v>
      </c>
      <c r="D388" s="4">
        <v>1</v>
      </c>
      <c r="E388" s="4">
        <v>211</v>
      </c>
      <c r="F388" s="4">
        <f>ROUND(Source!Y361,O388)</f>
        <v>123205.68</v>
      </c>
      <c r="G388" s="4" t="s">
        <v>331</v>
      </c>
      <c r="H388" s="4" t="s">
        <v>332</v>
      </c>
      <c r="I388" s="4"/>
      <c r="J388" s="4"/>
      <c r="K388" s="4">
        <v>211</v>
      </c>
      <c r="L388" s="4">
        <v>26</v>
      </c>
      <c r="M388" s="4">
        <v>3</v>
      </c>
      <c r="N388" s="4" t="s">
        <v>3</v>
      </c>
      <c r="O388" s="4">
        <v>2</v>
      </c>
      <c r="P388" s="4"/>
      <c r="Q388" s="4"/>
      <c r="R388" s="4"/>
      <c r="S388" s="4"/>
      <c r="T388" s="4"/>
      <c r="U388" s="4"/>
      <c r="V388" s="4"/>
      <c r="W388" s="4">
        <v>123205.68</v>
      </c>
      <c r="X388" s="4">
        <v>1</v>
      </c>
      <c r="Y388" s="4">
        <v>123205.68</v>
      </c>
      <c r="Z388" s="4"/>
      <c r="AA388" s="4"/>
      <c r="AB388" s="4"/>
    </row>
    <row r="389" spans="1:206" x14ac:dyDescent="0.2">
      <c r="A389" s="4">
        <v>50</v>
      </c>
      <c r="B389" s="4">
        <v>0</v>
      </c>
      <c r="C389" s="4">
        <v>0</v>
      </c>
      <c r="D389" s="4">
        <v>1</v>
      </c>
      <c r="E389" s="4">
        <v>224</v>
      </c>
      <c r="F389" s="4">
        <f>ROUND(Source!AR361,O389)</f>
        <v>1098827.2</v>
      </c>
      <c r="G389" s="4" t="s">
        <v>333</v>
      </c>
      <c r="H389" s="4" t="s">
        <v>334</v>
      </c>
      <c r="I389" s="4"/>
      <c r="J389" s="4"/>
      <c r="K389" s="4">
        <v>224</v>
      </c>
      <c r="L389" s="4">
        <v>27</v>
      </c>
      <c r="M389" s="4">
        <v>3</v>
      </c>
      <c r="N389" s="4" t="s">
        <v>3</v>
      </c>
      <c r="O389" s="4">
        <v>2</v>
      </c>
      <c r="P389" s="4"/>
      <c r="Q389" s="4"/>
      <c r="R389" s="4"/>
      <c r="S389" s="4"/>
      <c r="T389" s="4"/>
      <c r="U389" s="4"/>
      <c r="V389" s="4"/>
      <c r="W389" s="4">
        <v>1098827.2</v>
      </c>
      <c r="X389" s="4">
        <v>1</v>
      </c>
      <c r="Y389" s="4">
        <v>1098827.2</v>
      </c>
      <c r="Z389" s="4"/>
      <c r="AA389" s="4"/>
      <c r="AB389" s="4"/>
    </row>
    <row r="390" spans="1:206" x14ac:dyDescent="0.2">
      <c r="A390" s="4">
        <v>50</v>
      </c>
      <c r="B390" s="4">
        <v>1</v>
      </c>
      <c r="C390" s="4">
        <v>0</v>
      </c>
      <c r="D390" s="4">
        <v>2</v>
      </c>
      <c r="E390" s="4">
        <v>0</v>
      </c>
      <c r="F390" s="4">
        <f>ROUND(F376,O390)</f>
        <v>200969.34</v>
      </c>
      <c r="G390" s="4" t="s">
        <v>335</v>
      </c>
      <c r="H390" s="4" t="s">
        <v>307</v>
      </c>
      <c r="I390" s="4"/>
      <c r="J390" s="4"/>
      <c r="K390" s="4">
        <v>212</v>
      </c>
      <c r="L390" s="4">
        <v>28</v>
      </c>
      <c r="M390" s="4">
        <v>0</v>
      </c>
      <c r="N390" s="4" t="s">
        <v>3</v>
      </c>
      <c r="O390" s="4">
        <v>2</v>
      </c>
      <c r="P390" s="4"/>
      <c r="Q390" s="4"/>
      <c r="R390" s="4"/>
      <c r="S390" s="4"/>
      <c r="T390" s="4"/>
      <c r="U390" s="4"/>
      <c r="V390" s="4"/>
      <c r="W390" s="4">
        <v>200969.34</v>
      </c>
      <c r="X390" s="4">
        <v>1</v>
      </c>
      <c r="Y390" s="4">
        <v>200969.34</v>
      </c>
      <c r="Z390" s="4"/>
      <c r="AA390" s="4"/>
      <c r="AB390" s="4"/>
    </row>
    <row r="391" spans="1:206" x14ac:dyDescent="0.2">
      <c r="A391" s="4">
        <v>50</v>
      </c>
      <c r="B391" s="4">
        <v>1</v>
      </c>
      <c r="C391" s="4">
        <v>0</v>
      </c>
      <c r="D391" s="4">
        <v>2</v>
      </c>
      <c r="E391" s="4">
        <v>0</v>
      </c>
      <c r="F391" s="4">
        <f>ROUND(F373,O391)</f>
        <v>37548.46</v>
      </c>
      <c r="G391" s="4" t="s">
        <v>336</v>
      </c>
      <c r="H391" s="4" t="s">
        <v>337</v>
      </c>
      <c r="I391" s="4"/>
      <c r="J391" s="4"/>
      <c r="K391" s="4">
        <v>212</v>
      </c>
      <c r="L391" s="4">
        <v>29</v>
      </c>
      <c r="M391" s="4">
        <v>0</v>
      </c>
      <c r="N391" s="4" t="s">
        <v>3</v>
      </c>
      <c r="O391" s="4">
        <v>2</v>
      </c>
      <c r="P391" s="4"/>
      <c r="Q391" s="4"/>
      <c r="R391" s="4"/>
      <c r="S391" s="4"/>
      <c r="T391" s="4"/>
      <c r="U391" s="4"/>
      <c r="V391" s="4"/>
      <c r="W391" s="4">
        <v>37548.46</v>
      </c>
      <c r="X391" s="4">
        <v>1</v>
      </c>
      <c r="Y391" s="4">
        <v>37548.46</v>
      </c>
      <c r="Z391" s="4"/>
      <c r="AA391" s="4"/>
      <c r="AB391" s="4"/>
    </row>
    <row r="392" spans="1:206" x14ac:dyDescent="0.2">
      <c r="A392" s="4">
        <v>50</v>
      </c>
      <c r="B392" s="4">
        <v>1</v>
      </c>
      <c r="C392" s="4">
        <v>0</v>
      </c>
      <c r="D392" s="4">
        <v>2</v>
      </c>
      <c r="E392" s="4">
        <v>0</v>
      </c>
      <c r="F392" s="4">
        <f>ROUND(F364,O392)</f>
        <v>560311.75</v>
      </c>
      <c r="G392" s="4" t="s">
        <v>338</v>
      </c>
      <c r="H392" s="4" t="s">
        <v>339</v>
      </c>
      <c r="I392" s="4"/>
      <c r="J392" s="4"/>
      <c r="K392" s="4">
        <v>212</v>
      </c>
      <c r="L392" s="4">
        <v>30</v>
      </c>
      <c r="M392" s="4">
        <v>0</v>
      </c>
      <c r="N392" s="4" t="s">
        <v>3</v>
      </c>
      <c r="O392" s="4">
        <v>2</v>
      </c>
      <c r="P392" s="4"/>
      <c r="Q392" s="4"/>
      <c r="R392" s="4"/>
      <c r="S392" s="4"/>
      <c r="T392" s="4"/>
      <c r="U392" s="4"/>
      <c r="V392" s="4"/>
      <c r="W392" s="4">
        <v>560311.75</v>
      </c>
      <c r="X392" s="4">
        <v>1</v>
      </c>
      <c r="Y392" s="4">
        <v>560311.75</v>
      </c>
      <c r="Z392" s="4"/>
      <c r="AA392" s="4"/>
      <c r="AB392" s="4"/>
    </row>
    <row r="393" spans="1:206" x14ac:dyDescent="0.2">
      <c r="A393" s="4">
        <v>50</v>
      </c>
      <c r="B393" s="4">
        <v>1</v>
      </c>
      <c r="C393" s="4">
        <v>0</v>
      </c>
      <c r="D393" s="4">
        <v>2</v>
      </c>
      <c r="E393" s="4">
        <v>0</v>
      </c>
      <c r="F393" s="4">
        <f>ROUND(F387,O393)</f>
        <v>176791.97</v>
      </c>
      <c r="G393" s="4" t="s">
        <v>340</v>
      </c>
      <c r="H393" s="4" t="s">
        <v>329</v>
      </c>
      <c r="I393" s="4"/>
      <c r="J393" s="4"/>
      <c r="K393" s="4">
        <v>212</v>
      </c>
      <c r="L393" s="4">
        <v>31</v>
      </c>
      <c r="M393" s="4">
        <v>0</v>
      </c>
      <c r="N393" s="4" t="s">
        <v>3</v>
      </c>
      <c r="O393" s="4">
        <v>2</v>
      </c>
      <c r="P393" s="4"/>
      <c r="Q393" s="4"/>
      <c r="R393" s="4"/>
      <c r="S393" s="4"/>
      <c r="T393" s="4"/>
      <c r="U393" s="4"/>
      <c r="V393" s="4"/>
      <c r="W393" s="4">
        <v>176791.97</v>
      </c>
      <c r="X393" s="4">
        <v>1</v>
      </c>
      <c r="Y393" s="4">
        <v>176791.97</v>
      </c>
      <c r="Z393" s="4"/>
      <c r="AA393" s="4"/>
      <c r="AB393" s="4"/>
    </row>
    <row r="394" spans="1:206" x14ac:dyDescent="0.2">
      <c r="A394" s="4">
        <v>50</v>
      </c>
      <c r="B394" s="4">
        <v>1</v>
      </c>
      <c r="C394" s="4">
        <v>0</v>
      </c>
      <c r="D394" s="4">
        <v>2</v>
      </c>
      <c r="E394" s="4">
        <v>0</v>
      </c>
      <c r="F394" s="4">
        <f>ROUND(F388,O394)</f>
        <v>123205.68</v>
      </c>
      <c r="G394" s="4" t="s">
        <v>341</v>
      </c>
      <c r="H394" s="4" t="s">
        <v>342</v>
      </c>
      <c r="I394" s="4"/>
      <c r="J394" s="4"/>
      <c r="K394" s="4">
        <v>212</v>
      </c>
      <c r="L394" s="4">
        <v>32</v>
      </c>
      <c r="M394" s="4">
        <v>0</v>
      </c>
      <c r="N394" s="4" t="s">
        <v>3</v>
      </c>
      <c r="O394" s="4">
        <v>2</v>
      </c>
      <c r="P394" s="4"/>
      <c r="Q394" s="4"/>
      <c r="R394" s="4"/>
      <c r="S394" s="4"/>
      <c r="T394" s="4"/>
      <c r="U394" s="4"/>
      <c r="V394" s="4"/>
      <c r="W394" s="4">
        <v>123205.68</v>
      </c>
      <c r="X394" s="4">
        <v>1</v>
      </c>
      <c r="Y394" s="4">
        <v>123205.68</v>
      </c>
      <c r="Z394" s="4"/>
      <c r="AA394" s="4"/>
      <c r="AB394" s="4"/>
    </row>
    <row r="395" spans="1:206" x14ac:dyDescent="0.2">
      <c r="A395" s="4">
        <v>50</v>
      </c>
      <c r="B395" s="4">
        <v>0</v>
      </c>
      <c r="C395" s="4">
        <v>0</v>
      </c>
      <c r="D395" s="4">
        <v>2</v>
      </c>
      <c r="E395" s="4">
        <v>0</v>
      </c>
      <c r="F395" s="4">
        <v>0</v>
      </c>
      <c r="G395" s="4" t="s">
        <v>343</v>
      </c>
      <c r="H395" s="4" t="s">
        <v>328</v>
      </c>
      <c r="I395" s="4"/>
      <c r="J395" s="4"/>
      <c r="K395" s="4">
        <v>212</v>
      </c>
      <c r="L395" s="4">
        <v>33</v>
      </c>
      <c r="M395" s="4">
        <v>1</v>
      </c>
      <c r="N395" s="4" t="s">
        <v>3</v>
      </c>
      <c r="O395" s="4">
        <v>2</v>
      </c>
      <c r="P395" s="4"/>
      <c r="Q395" s="4"/>
      <c r="R395" s="4"/>
      <c r="S395" s="4"/>
      <c r="T395" s="4"/>
      <c r="U395" s="4"/>
      <c r="V395" s="4"/>
      <c r="W395" s="4">
        <v>0</v>
      </c>
      <c r="X395" s="4">
        <v>1</v>
      </c>
      <c r="Y395" s="4">
        <v>0</v>
      </c>
      <c r="Z395" s="4"/>
      <c r="AA395" s="4"/>
      <c r="AB395" s="4"/>
    </row>
    <row r="396" spans="1:206" x14ac:dyDescent="0.2">
      <c r="A396" s="4">
        <v>50</v>
      </c>
      <c r="B396" s="4">
        <v>0</v>
      </c>
      <c r="C396" s="4">
        <v>0</v>
      </c>
      <c r="D396" s="4">
        <v>2</v>
      </c>
      <c r="E396" s="4">
        <v>0</v>
      </c>
      <c r="F396" s="4">
        <v>0</v>
      </c>
      <c r="G396" s="4" t="s">
        <v>344</v>
      </c>
      <c r="H396" s="4" t="s">
        <v>345</v>
      </c>
      <c r="I396" s="4"/>
      <c r="J396" s="4"/>
      <c r="K396" s="4">
        <v>212</v>
      </c>
      <c r="L396" s="4">
        <v>34</v>
      </c>
      <c r="M396" s="4">
        <v>1</v>
      </c>
      <c r="N396" s="4" t="s">
        <v>3</v>
      </c>
      <c r="O396" s="4">
        <v>2</v>
      </c>
      <c r="P396" s="4"/>
      <c r="Q396" s="4"/>
      <c r="R396" s="4"/>
      <c r="S396" s="4"/>
      <c r="T396" s="4"/>
      <c r="U396" s="4"/>
      <c r="V396" s="4"/>
      <c r="W396" s="4">
        <v>0</v>
      </c>
      <c r="X396" s="4">
        <v>1</v>
      </c>
      <c r="Y396" s="4">
        <v>0</v>
      </c>
      <c r="Z396" s="4"/>
      <c r="AA396" s="4"/>
      <c r="AB396" s="4"/>
    </row>
    <row r="397" spans="1:206" x14ac:dyDescent="0.2">
      <c r="A397" s="4">
        <v>50</v>
      </c>
      <c r="B397" s="4">
        <v>1</v>
      </c>
      <c r="C397" s="4">
        <v>0</v>
      </c>
      <c r="D397" s="4">
        <v>2</v>
      </c>
      <c r="E397" s="4">
        <v>213</v>
      </c>
      <c r="F397" s="4">
        <f>ROUND(F389,O397)</f>
        <v>1098827.2</v>
      </c>
      <c r="G397" s="4" t="s">
        <v>346</v>
      </c>
      <c r="H397" s="4" t="s">
        <v>347</v>
      </c>
      <c r="I397" s="4"/>
      <c r="J397" s="4"/>
      <c r="K397" s="4">
        <v>212</v>
      </c>
      <c r="L397" s="4">
        <v>35</v>
      </c>
      <c r="M397" s="4">
        <v>0</v>
      </c>
      <c r="N397" s="4" t="s">
        <v>3</v>
      </c>
      <c r="O397" s="4">
        <v>2</v>
      </c>
      <c r="P397" s="4"/>
      <c r="Q397" s="4"/>
      <c r="R397" s="4"/>
      <c r="S397" s="4"/>
      <c r="T397" s="4"/>
      <c r="U397" s="4"/>
      <c r="V397" s="4"/>
      <c r="W397" s="4">
        <v>1098827.2</v>
      </c>
      <c r="X397" s="4">
        <v>1</v>
      </c>
      <c r="Y397" s="4">
        <v>1098827.2</v>
      </c>
      <c r="Z397" s="4"/>
      <c r="AA397" s="4"/>
      <c r="AB397" s="4"/>
    </row>
    <row r="399" spans="1:206" x14ac:dyDescent="0.2">
      <c r="A399" s="2">
        <v>51</v>
      </c>
      <c r="B399" s="2">
        <f>B20</f>
        <v>1</v>
      </c>
      <c r="C399" s="2">
        <f>A20</f>
        <v>3</v>
      </c>
      <c r="D399" s="2">
        <f>ROW(A20)</f>
        <v>20</v>
      </c>
      <c r="E399" s="2"/>
      <c r="F399" s="2" t="str">
        <f>IF(F20&lt;&gt;"",F20,"")</f>
        <v>Монтаж системы видеонаблюдения ул.Советская д.25, ул.Советская д.37</v>
      </c>
      <c r="G399" s="2" t="str">
        <f>IF(G20&lt;&gt;"",G20,"")</f>
        <v>МАУ ДО "СШ"Улап"  Чебоксарского муниципального округа Чувашской Республики п.Кугеси</v>
      </c>
      <c r="H399" s="2">
        <v>0</v>
      </c>
      <c r="I399" s="2"/>
      <c r="J399" s="2"/>
      <c r="K399" s="2"/>
      <c r="L399" s="2"/>
      <c r="M399" s="2"/>
      <c r="N399" s="2"/>
      <c r="O399" s="2">
        <f t="shared" ref="O399:T399" si="226">ROUND(O361+AB399,2)</f>
        <v>798829.55</v>
      </c>
      <c r="P399" s="2">
        <f t="shared" si="226"/>
        <v>560311.75</v>
      </c>
      <c r="Q399" s="2">
        <f t="shared" si="226"/>
        <v>37548.46</v>
      </c>
      <c r="R399" s="2">
        <f t="shared" si="226"/>
        <v>8433.7800000000007</v>
      </c>
      <c r="S399" s="2">
        <f t="shared" si="226"/>
        <v>200969.34</v>
      </c>
      <c r="T399" s="2">
        <f t="shared" si="226"/>
        <v>0</v>
      </c>
      <c r="U399" s="2">
        <f>U361+AH399</f>
        <v>583.20519999999988</v>
      </c>
      <c r="V399" s="2">
        <f>V361+AI399</f>
        <v>23.172499999999999</v>
      </c>
      <c r="W399" s="2">
        <f>ROUND(W361+AJ399,2)</f>
        <v>0</v>
      </c>
      <c r="X399" s="2">
        <f>ROUND(X361+AK399,2)</f>
        <v>176791.97</v>
      </c>
      <c r="Y399" s="2">
        <f>ROUND(Y361+AL399,2)</f>
        <v>123205.68</v>
      </c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>
        <f t="shared" ref="AO399:BD399" si="227">ROUND(AO361+BX399,2)</f>
        <v>0</v>
      </c>
      <c r="AP399" s="2">
        <f t="shared" si="227"/>
        <v>0</v>
      </c>
      <c r="AQ399" s="2">
        <f t="shared" si="227"/>
        <v>0</v>
      </c>
      <c r="AR399" s="2">
        <f t="shared" si="227"/>
        <v>1098827.2</v>
      </c>
      <c r="AS399" s="2">
        <f t="shared" si="227"/>
        <v>588499.84</v>
      </c>
      <c r="AT399" s="2">
        <f t="shared" si="227"/>
        <v>510327.36</v>
      </c>
      <c r="AU399" s="2">
        <f t="shared" si="227"/>
        <v>0</v>
      </c>
      <c r="AV399" s="2">
        <f t="shared" si="227"/>
        <v>560311.75</v>
      </c>
      <c r="AW399" s="2">
        <f t="shared" si="227"/>
        <v>560311.75</v>
      </c>
      <c r="AX399" s="2">
        <f t="shared" si="227"/>
        <v>0</v>
      </c>
      <c r="AY399" s="2">
        <f t="shared" si="227"/>
        <v>560311.75</v>
      </c>
      <c r="AZ399" s="2">
        <f t="shared" si="227"/>
        <v>0</v>
      </c>
      <c r="BA399" s="2">
        <f t="shared" si="227"/>
        <v>0</v>
      </c>
      <c r="BB399" s="2">
        <f t="shared" si="227"/>
        <v>0</v>
      </c>
      <c r="BC399" s="2">
        <f t="shared" si="227"/>
        <v>0</v>
      </c>
      <c r="BD399" s="2">
        <f t="shared" si="227"/>
        <v>0</v>
      </c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>
        <v>0</v>
      </c>
    </row>
    <row r="401" spans="1:28" x14ac:dyDescent="0.2">
      <c r="A401" s="4">
        <v>50</v>
      </c>
      <c r="B401" s="4">
        <v>0</v>
      </c>
      <c r="C401" s="4">
        <v>0</v>
      </c>
      <c r="D401" s="4">
        <v>1</v>
      </c>
      <c r="E401" s="4">
        <v>201</v>
      </c>
      <c r="F401" s="4">
        <f>ROUND(Source!O399,O401)</f>
        <v>798829.55</v>
      </c>
      <c r="G401" s="4" t="s">
        <v>282</v>
      </c>
      <c r="H401" s="4" t="s">
        <v>283</v>
      </c>
      <c r="I401" s="4"/>
      <c r="J401" s="4"/>
      <c r="K401" s="4">
        <v>201</v>
      </c>
      <c r="L401" s="4">
        <v>1</v>
      </c>
      <c r="M401" s="4">
        <v>3</v>
      </c>
      <c r="N401" s="4" t="s">
        <v>3</v>
      </c>
      <c r="O401" s="4">
        <v>2</v>
      </c>
      <c r="P401" s="4"/>
      <c r="Q401" s="4"/>
      <c r="R401" s="4"/>
      <c r="S401" s="4"/>
      <c r="T401" s="4"/>
      <c r="U401" s="4"/>
      <c r="V401" s="4"/>
      <c r="W401" s="4">
        <v>798829.55</v>
      </c>
      <c r="X401" s="4">
        <v>1</v>
      </c>
      <c r="Y401" s="4">
        <v>798829.55</v>
      </c>
      <c r="Z401" s="4"/>
      <c r="AA401" s="4"/>
      <c r="AB401" s="4"/>
    </row>
    <row r="402" spans="1:28" x14ac:dyDescent="0.2">
      <c r="A402" s="4">
        <v>50</v>
      </c>
      <c r="B402" s="4">
        <v>0</v>
      </c>
      <c r="C402" s="4">
        <v>0</v>
      </c>
      <c r="D402" s="4">
        <v>1</v>
      </c>
      <c r="E402" s="4">
        <v>202</v>
      </c>
      <c r="F402" s="4">
        <f>ROUND(Source!P399,O402)</f>
        <v>560311.75</v>
      </c>
      <c r="G402" s="4" t="s">
        <v>284</v>
      </c>
      <c r="H402" s="4" t="s">
        <v>285</v>
      </c>
      <c r="I402" s="4"/>
      <c r="J402" s="4"/>
      <c r="K402" s="4">
        <v>202</v>
      </c>
      <c r="L402" s="4">
        <v>2</v>
      </c>
      <c r="M402" s="4">
        <v>3</v>
      </c>
      <c r="N402" s="4" t="s">
        <v>3</v>
      </c>
      <c r="O402" s="4">
        <v>2</v>
      </c>
      <c r="P402" s="4"/>
      <c r="Q402" s="4"/>
      <c r="R402" s="4"/>
      <c r="S402" s="4"/>
      <c r="T402" s="4"/>
      <c r="U402" s="4"/>
      <c r="V402" s="4"/>
      <c r="W402" s="4">
        <v>560311.75</v>
      </c>
      <c r="X402" s="4">
        <v>1</v>
      </c>
      <c r="Y402" s="4">
        <v>560311.75</v>
      </c>
      <c r="Z402" s="4"/>
      <c r="AA402" s="4"/>
      <c r="AB402" s="4"/>
    </row>
    <row r="403" spans="1:28" x14ac:dyDescent="0.2">
      <c r="A403" s="4">
        <v>50</v>
      </c>
      <c r="B403" s="4">
        <v>0</v>
      </c>
      <c r="C403" s="4">
        <v>0</v>
      </c>
      <c r="D403" s="4">
        <v>1</v>
      </c>
      <c r="E403" s="4">
        <v>222</v>
      </c>
      <c r="F403" s="4">
        <f>ROUND(Source!AO399,O403)</f>
        <v>0</v>
      </c>
      <c r="G403" s="4" t="s">
        <v>286</v>
      </c>
      <c r="H403" s="4" t="s">
        <v>287</v>
      </c>
      <c r="I403" s="4"/>
      <c r="J403" s="4"/>
      <c r="K403" s="4">
        <v>222</v>
      </c>
      <c r="L403" s="4">
        <v>3</v>
      </c>
      <c r="M403" s="4">
        <v>3</v>
      </c>
      <c r="N403" s="4" t="s">
        <v>3</v>
      </c>
      <c r="O403" s="4">
        <v>2</v>
      </c>
      <c r="P403" s="4"/>
      <c r="Q403" s="4"/>
      <c r="R403" s="4"/>
      <c r="S403" s="4"/>
      <c r="T403" s="4"/>
      <c r="U403" s="4"/>
      <c r="V403" s="4"/>
      <c r="W403" s="4">
        <v>0</v>
      </c>
      <c r="X403" s="4">
        <v>1</v>
      </c>
      <c r="Y403" s="4">
        <v>0</v>
      </c>
      <c r="Z403" s="4"/>
      <c r="AA403" s="4"/>
      <c r="AB403" s="4"/>
    </row>
    <row r="404" spans="1:28" x14ac:dyDescent="0.2">
      <c r="A404" s="4">
        <v>50</v>
      </c>
      <c r="B404" s="4">
        <v>0</v>
      </c>
      <c r="C404" s="4">
        <v>0</v>
      </c>
      <c r="D404" s="4">
        <v>1</v>
      </c>
      <c r="E404" s="4">
        <v>225</v>
      </c>
      <c r="F404" s="4">
        <f>ROUND(Source!AV399,O404)</f>
        <v>560311.75</v>
      </c>
      <c r="G404" s="4" t="s">
        <v>288</v>
      </c>
      <c r="H404" s="4" t="s">
        <v>289</v>
      </c>
      <c r="I404" s="4"/>
      <c r="J404" s="4"/>
      <c r="K404" s="4">
        <v>225</v>
      </c>
      <c r="L404" s="4">
        <v>4</v>
      </c>
      <c r="M404" s="4">
        <v>3</v>
      </c>
      <c r="N404" s="4" t="s">
        <v>3</v>
      </c>
      <c r="O404" s="4">
        <v>2</v>
      </c>
      <c r="P404" s="4"/>
      <c r="Q404" s="4"/>
      <c r="R404" s="4"/>
      <c r="S404" s="4"/>
      <c r="T404" s="4"/>
      <c r="U404" s="4"/>
      <c r="V404" s="4"/>
      <c r="W404" s="4">
        <v>560311.75</v>
      </c>
      <c r="X404" s="4">
        <v>1</v>
      </c>
      <c r="Y404" s="4">
        <v>560311.75</v>
      </c>
      <c r="Z404" s="4"/>
      <c r="AA404" s="4"/>
      <c r="AB404" s="4"/>
    </row>
    <row r="405" spans="1:28" x14ac:dyDescent="0.2">
      <c r="A405" s="4">
        <v>50</v>
      </c>
      <c r="B405" s="4">
        <v>0</v>
      </c>
      <c r="C405" s="4">
        <v>0</v>
      </c>
      <c r="D405" s="4">
        <v>1</v>
      </c>
      <c r="E405" s="4">
        <v>226</v>
      </c>
      <c r="F405" s="4">
        <f>ROUND(Source!AW399,O405)</f>
        <v>560311.75</v>
      </c>
      <c r="G405" s="4" t="s">
        <v>290</v>
      </c>
      <c r="H405" s="4" t="s">
        <v>291</v>
      </c>
      <c r="I405" s="4"/>
      <c r="J405" s="4"/>
      <c r="K405" s="4">
        <v>226</v>
      </c>
      <c r="L405" s="4">
        <v>5</v>
      </c>
      <c r="M405" s="4">
        <v>3</v>
      </c>
      <c r="N405" s="4" t="s">
        <v>3</v>
      </c>
      <c r="O405" s="4">
        <v>2</v>
      </c>
      <c r="P405" s="4"/>
      <c r="Q405" s="4"/>
      <c r="R405" s="4"/>
      <c r="S405" s="4"/>
      <c r="T405" s="4"/>
      <c r="U405" s="4"/>
      <c r="V405" s="4"/>
      <c r="W405" s="4">
        <v>560311.75</v>
      </c>
      <c r="X405" s="4">
        <v>1</v>
      </c>
      <c r="Y405" s="4">
        <v>560311.75</v>
      </c>
      <c r="Z405" s="4"/>
      <c r="AA405" s="4"/>
      <c r="AB405" s="4"/>
    </row>
    <row r="406" spans="1:28" x14ac:dyDescent="0.2">
      <c r="A406" s="4">
        <v>50</v>
      </c>
      <c r="B406" s="4">
        <v>0</v>
      </c>
      <c r="C406" s="4">
        <v>0</v>
      </c>
      <c r="D406" s="4">
        <v>1</v>
      </c>
      <c r="E406" s="4">
        <v>227</v>
      </c>
      <c r="F406" s="4">
        <f>ROUND(Source!AX399,O406)</f>
        <v>0</v>
      </c>
      <c r="G406" s="4" t="s">
        <v>292</v>
      </c>
      <c r="H406" s="4" t="s">
        <v>293</v>
      </c>
      <c r="I406" s="4"/>
      <c r="J406" s="4"/>
      <c r="K406" s="4">
        <v>227</v>
      </c>
      <c r="L406" s="4">
        <v>6</v>
      </c>
      <c r="M406" s="4">
        <v>3</v>
      </c>
      <c r="N406" s="4" t="s">
        <v>3</v>
      </c>
      <c r="O406" s="4">
        <v>2</v>
      </c>
      <c r="P406" s="4"/>
      <c r="Q406" s="4"/>
      <c r="R406" s="4"/>
      <c r="S406" s="4"/>
      <c r="T406" s="4"/>
      <c r="U406" s="4"/>
      <c r="V406" s="4"/>
      <c r="W406" s="4">
        <v>0</v>
      </c>
      <c r="X406" s="4">
        <v>1</v>
      </c>
      <c r="Y406" s="4">
        <v>0</v>
      </c>
      <c r="Z406" s="4"/>
      <c r="AA406" s="4"/>
      <c r="AB406" s="4"/>
    </row>
    <row r="407" spans="1:28" x14ac:dyDescent="0.2">
      <c r="A407" s="4">
        <v>50</v>
      </c>
      <c r="B407" s="4">
        <v>0</v>
      </c>
      <c r="C407" s="4">
        <v>0</v>
      </c>
      <c r="D407" s="4">
        <v>1</v>
      </c>
      <c r="E407" s="4">
        <v>228</v>
      </c>
      <c r="F407" s="4">
        <f>ROUND(Source!AY399,O407)</f>
        <v>560311.75</v>
      </c>
      <c r="G407" s="4" t="s">
        <v>294</v>
      </c>
      <c r="H407" s="4" t="s">
        <v>295</v>
      </c>
      <c r="I407" s="4"/>
      <c r="J407" s="4"/>
      <c r="K407" s="4">
        <v>228</v>
      </c>
      <c r="L407" s="4">
        <v>7</v>
      </c>
      <c r="M407" s="4">
        <v>3</v>
      </c>
      <c r="N407" s="4" t="s">
        <v>3</v>
      </c>
      <c r="O407" s="4">
        <v>2</v>
      </c>
      <c r="P407" s="4"/>
      <c r="Q407" s="4"/>
      <c r="R407" s="4"/>
      <c r="S407" s="4"/>
      <c r="T407" s="4"/>
      <c r="U407" s="4"/>
      <c r="V407" s="4"/>
      <c r="W407" s="4">
        <v>560311.75</v>
      </c>
      <c r="X407" s="4">
        <v>1</v>
      </c>
      <c r="Y407" s="4">
        <v>560311.75</v>
      </c>
      <c r="Z407" s="4"/>
      <c r="AA407" s="4"/>
      <c r="AB407" s="4"/>
    </row>
    <row r="408" spans="1:28" x14ac:dyDescent="0.2">
      <c r="A408" s="4">
        <v>50</v>
      </c>
      <c r="B408" s="4">
        <v>0</v>
      </c>
      <c r="C408" s="4">
        <v>0</v>
      </c>
      <c r="D408" s="4">
        <v>1</v>
      </c>
      <c r="E408" s="4">
        <v>216</v>
      </c>
      <c r="F408" s="4">
        <f>ROUND(Source!AP399,O408)</f>
        <v>0</v>
      </c>
      <c r="G408" s="4" t="s">
        <v>296</v>
      </c>
      <c r="H408" s="4" t="s">
        <v>297</v>
      </c>
      <c r="I408" s="4"/>
      <c r="J408" s="4"/>
      <c r="K408" s="4">
        <v>216</v>
      </c>
      <c r="L408" s="4">
        <v>8</v>
      </c>
      <c r="M408" s="4">
        <v>3</v>
      </c>
      <c r="N408" s="4" t="s">
        <v>3</v>
      </c>
      <c r="O408" s="4">
        <v>2</v>
      </c>
      <c r="P408" s="4"/>
      <c r="Q408" s="4"/>
      <c r="R408" s="4"/>
      <c r="S408" s="4"/>
      <c r="T408" s="4"/>
      <c r="U408" s="4"/>
      <c r="V408" s="4"/>
      <c r="W408" s="4">
        <v>0</v>
      </c>
      <c r="X408" s="4">
        <v>1</v>
      </c>
      <c r="Y408" s="4">
        <v>0</v>
      </c>
      <c r="Z408" s="4"/>
      <c r="AA408" s="4"/>
      <c r="AB408" s="4"/>
    </row>
    <row r="409" spans="1:28" x14ac:dyDescent="0.2">
      <c r="A409" s="4">
        <v>50</v>
      </c>
      <c r="B409" s="4">
        <v>0</v>
      </c>
      <c r="C409" s="4">
        <v>0</v>
      </c>
      <c r="D409" s="4">
        <v>1</v>
      </c>
      <c r="E409" s="4">
        <v>223</v>
      </c>
      <c r="F409" s="4">
        <f>ROUND(Source!AQ399,O409)</f>
        <v>0</v>
      </c>
      <c r="G409" s="4" t="s">
        <v>298</v>
      </c>
      <c r="H409" s="4" t="s">
        <v>299</v>
      </c>
      <c r="I409" s="4"/>
      <c r="J409" s="4"/>
      <c r="K409" s="4">
        <v>223</v>
      </c>
      <c r="L409" s="4">
        <v>9</v>
      </c>
      <c r="M409" s="4">
        <v>3</v>
      </c>
      <c r="N409" s="4" t="s">
        <v>3</v>
      </c>
      <c r="O409" s="4">
        <v>2</v>
      </c>
      <c r="P409" s="4"/>
      <c r="Q409" s="4"/>
      <c r="R409" s="4"/>
      <c r="S409" s="4"/>
      <c r="T409" s="4"/>
      <c r="U409" s="4"/>
      <c r="V409" s="4"/>
      <c r="W409" s="4">
        <v>0</v>
      </c>
      <c r="X409" s="4">
        <v>1</v>
      </c>
      <c r="Y409" s="4">
        <v>0</v>
      </c>
      <c r="Z409" s="4"/>
      <c r="AA409" s="4"/>
      <c r="AB409" s="4"/>
    </row>
    <row r="410" spans="1:28" x14ac:dyDescent="0.2">
      <c r="A410" s="4">
        <v>50</v>
      </c>
      <c r="B410" s="4">
        <v>0</v>
      </c>
      <c r="C410" s="4">
        <v>0</v>
      </c>
      <c r="D410" s="4">
        <v>1</v>
      </c>
      <c r="E410" s="4">
        <v>229</v>
      </c>
      <c r="F410" s="4">
        <f>ROUND(Source!AZ399,O410)</f>
        <v>0</v>
      </c>
      <c r="G410" s="4" t="s">
        <v>300</v>
      </c>
      <c r="H410" s="4" t="s">
        <v>301</v>
      </c>
      <c r="I410" s="4"/>
      <c r="J410" s="4"/>
      <c r="K410" s="4">
        <v>229</v>
      </c>
      <c r="L410" s="4">
        <v>10</v>
      </c>
      <c r="M410" s="4">
        <v>3</v>
      </c>
      <c r="N410" s="4" t="s">
        <v>3</v>
      </c>
      <c r="O410" s="4">
        <v>2</v>
      </c>
      <c r="P410" s="4"/>
      <c r="Q410" s="4"/>
      <c r="R410" s="4"/>
      <c r="S410" s="4"/>
      <c r="T410" s="4"/>
      <c r="U410" s="4"/>
      <c r="V410" s="4"/>
      <c r="W410" s="4">
        <v>0</v>
      </c>
      <c r="X410" s="4">
        <v>1</v>
      </c>
      <c r="Y410" s="4">
        <v>0</v>
      </c>
      <c r="Z410" s="4"/>
      <c r="AA410" s="4"/>
      <c r="AB410" s="4"/>
    </row>
    <row r="411" spans="1:28" x14ac:dyDescent="0.2">
      <c r="A411" s="4">
        <v>50</v>
      </c>
      <c r="B411" s="4">
        <v>0</v>
      </c>
      <c r="C411" s="4">
        <v>0</v>
      </c>
      <c r="D411" s="4">
        <v>1</v>
      </c>
      <c r="E411" s="4">
        <v>203</v>
      </c>
      <c r="F411" s="4">
        <f>ROUND(Source!Q399,O411)</f>
        <v>37548.46</v>
      </c>
      <c r="G411" s="4" t="s">
        <v>191</v>
      </c>
      <c r="H411" s="4" t="s">
        <v>302</v>
      </c>
      <c r="I411" s="4"/>
      <c r="J411" s="4"/>
      <c r="K411" s="4">
        <v>203</v>
      </c>
      <c r="L411" s="4">
        <v>11</v>
      </c>
      <c r="M411" s="4">
        <v>3</v>
      </c>
      <c r="N411" s="4" t="s">
        <v>3</v>
      </c>
      <c r="O411" s="4">
        <v>2</v>
      </c>
      <c r="P411" s="4"/>
      <c r="Q411" s="4"/>
      <c r="R411" s="4"/>
      <c r="S411" s="4"/>
      <c r="T411" s="4"/>
      <c r="U411" s="4"/>
      <c r="V411" s="4"/>
      <c r="W411" s="4">
        <v>37548.46</v>
      </c>
      <c r="X411" s="4">
        <v>1</v>
      </c>
      <c r="Y411" s="4">
        <v>37548.46</v>
      </c>
      <c r="Z411" s="4"/>
      <c r="AA411" s="4"/>
      <c r="AB411" s="4"/>
    </row>
    <row r="412" spans="1:28" x14ac:dyDescent="0.2">
      <c r="A412" s="4">
        <v>50</v>
      </c>
      <c r="B412" s="4">
        <v>0</v>
      </c>
      <c r="C412" s="4">
        <v>0</v>
      </c>
      <c r="D412" s="4">
        <v>1</v>
      </c>
      <c r="E412" s="4">
        <v>231</v>
      </c>
      <c r="F412" s="4">
        <f>ROUND(Source!BB399,O412)</f>
        <v>0</v>
      </c>
      <c r="G412" s="4" t="s">
        <v>303</v>
      </c>
      <c r="H412" s="4" t="s">
        <v>304</v>
      </c>
      <c r="I412" s="4"/>
      <c r="J412" s="4"/>
      <c r="K412" s="4">
        <v>231</v>
      </c>
      <c r="L412" s="4">
        <v>12</v>
      </c>
      <c r="M412" s="4">
        <v>3</v>
      </c>
      <c r="N412" s="4" t="s">
        <v>3</v>
      </c>
      <c r="O412" s="4">
        <v>2</v>
      </c>
      <c r="P412" s="4"/>
      <c r="Q412" s="4"/>
      <c r="R412" s="4"/>
      <c r="S412" s="4"/>
      <c r="T412" s="4"/>
      <c r="U412" s="4"/>
      <c r="V412" s="4"/>
      <c r="W412" s="4">
        <v>0</v>
      </c>
      <c r="X412" s="4">
        <v>1</v>
      </c>
      <c r="Y412" s="4">
        <v>0</v>
      </c>
      <c r="Z412" s="4"/>
      <c r="AA412" s="4"/>
      <c r="AB412" s="4"/>
    </row>
    <row r="413" spans="1:28" x14ac:dyDescent="0.2">
      <c r="A413" s="4">
        <v>50</v>
      </c>
      <c r="B413" s="4">
        <v>0</v>
      </c>
      <c r="C413" s="4">
        <v>0</v>
      </c>
      <c r="D413" s="4">
        <v>1</v>
      </c>
      <c r="E413" s="4">
        <v>204</v>
      </c>
      <c r="F413" s="4">
        <f>ROUND(Source!R399,O413)</f>
        <v>8433.7800000000007</v>
      </c>
      <c r="G413" s="4" t="s">
        <v>305</v>
      </c>
      <c r="H413" s="4" t="s">
        <v>306</v>
      </c>
      <c r="I413" s="4"/>
      <c r="J413" s="4"/>
      <c r="K413" s="4">
        <v>204</v>
      </c>
      <c r="L413" s="4">
        <v>13</v>
      </c>
      <c r="M413" s="4">
        <v>3</v>
      </c>
      <c r="N413" s="4" t="s">
        <v>3</v>
      </c>
      <c r="O413" s="4">
        <v>2</v>
      </c>
      <c r="P413" s="4"/>
      <c r="Q413" s="4"/>
      <c r="R413" s="4"/>
      <c r="S413" s="4"/>
      <c r="T413" s="4"/>
      <c r="U413" s="4"/>
      <c r="V413" s="4"/>
      <c r="W413" s="4">
        <v>8433.7800000000007</v>
      </c>
      <c r="X413" s="4">
        <v>1</v>
      </c>
      <c r="Y413" s="4">
        <v>8433.7800000000007</v>
      </c>
      <c r="Z413" s="4"/>
      <c r="AA413" s="4"/>
      <c r="AB413" s="4"/>
    </row>
    <row r="414" spans="1:28" x14ac:dyDescent="0.2">
      <c r="A414" s="4">
        <v>50</v>
      </c>
      <c r="B414" s="4">
        <v>0</v>
      </c>
      <c r="C414" s="4">
        <v>0</v>
      </c>
      <c r="D414" s="4">
        <v>1</v>
      </c>
      <c r="E414" s="4">
        <v>205</v>
      </c>
      <c r="F414" s="4">
        <f>ROUND(Source!S399,O414)</f>
        <v>200969.34</v>
      </c>
      <c r="G414" s="4" t="s">
        <v>307</v>
      </c>
      <c r="H414" s="4" t="s">
        <v>308</v>
      </c>
      <c r="I414" s="4"/>
      <c r="J414" s="4"/>
      <c r="K414" s="4">
        <v>205</v>
      </c>
      <c r="L414" s="4">
        <v>14</v>
      </c>
      <c r="M414" s="4">
        <v>3</v>
      </c>
      <c r="N414" s="4" t="s">
        <v>3</v>
      </c>
      <c r="O414" s="4">
        <v>2</v>
      </c>
      <c r="P414" s="4"/>
      <c r="Q414" s="4"/>
      <c r="R414" s="4"/>
      <c r="S414" s="4"/>
      <c r="T414" s="4"/>
      <c r="U414" s="4"/>
      <c r="V414" s="4"/>
      <c r="W414" s="4">
        <v>200969.34</v>
      </c>
      <c r="X414" s="4">
        <v>1</v>
      </c>
      <c r="Y414" s="4">
        <v>200969.34</v>
      </c>
      <c r="Z414" s="4"/>
      <c r="AA414" s="4"/>
      <c r="AB414" s="4"/>
    </row>
    <row r="415" spans="1:28" x14ac:dyDescent="0.2">
      <c r="A415" s="4">
        <v>50</v>
      </c>
      <c r="B415" s="4">
        <v>0</v>
      </c>
      <c r="C415" s="4">
        <v>0</v>
      </c>
      <c r="D415" s="4">
        <v>1</v>
      </c>
      <c r="E415" s="4">
        <v>232</v>
      </c>
      <c r="F415" s="4">
        <f>ROUND(Source!BC399,O415)</f>
        <v>0</v>
      </c>
      <c r="G415" s="4" t="s">
        <v>309</v>
      </c>
      <c r="H415" s="4" t="s">
        <v>310</v>
      </c>
      <c r="I415" s="4"/>
      <c r="J415" s="4"/>
      <c r="K415" s="4">
        <v>232</v>
      </c>
      <c r="L415" s="4">
        <v>15</v>
      </c>
      <c r="M415" s="4">
        <v>3</v>
      </c>
      <c r="N415" s="4" t="s">
        <v>3</v>
      </c>
      <c r="O415" s="4">
        <v>2</v>
      </c>
      <c r="P415" s="4"/>
      <c r="Q415" s="4"/>
      <c r="R415" s="4"/>
      <c r="S415" s="4"/>
      <c r="T415" s="4"/>
      <c r="U415" s="4"/>
      <c r="V415" s="4"/>
      <c r="W415" s="4">
        <v>0</v>
      </c>
      <c r="X415" s="4">
        <v>1</v>
      </c>
      <c r="Y415" s="4">
        <v>0</v>
      </c>
      <c r="Z415" s="4"/>
      <c r="AA415" s="4"/>
      <c r="AB415" s="4"/>
    </row>
    <row r="416" spans="1:28" x14ac:dyDescent="0.2">
      <c r="A416" s="4">
        <v>50</v>
      </c>
      <c r="B416" s="4">
        <v>0</v>
      </c>
      <c r="C416" s="4">
        <v>0</v>
      </c>
      <c r="D416" s="4">
        <v>1</v>
      </c>
      <c r="E416" s="4">
        <v>214</v>
      </c>
      <c r="F416" s="4">
        <f>ROUND(Source!AS399,O416)</f>
        <v>588499.84</v>
      </c>
      <c r="G416" s="4" t="s">
        <v>311</v>
      </c>
      <c r="H416" s="4" t="s">
        <v>312</v>
      </c>
      <c r="I416" s="4"/>
      <c r="J416" s="4"/>
      <c r="K416" s="4">
        <v>214</v>
      </c>
      <c r="L416" s="4">
        <v>16</v>
      </c>
      <c r="M416" s="4">
        <v>3</v>
      </c>
      <c r="N416" s="4" t="s">
        <v>3</v>
      </c>
      <c r="O416" s="4">
        <v>2</v>
      </c>
      <c r="P416" s="4"/>
      <c r="Q416" s="4"/>
      <c r="R416" s="4"/>
      <c r="S416" s="4"/>
      <c r="T416" s="4"/>
      <c r="U416" s="4"/>
      <c r="V416" s="4"/>
      <c r="W416" s="4">
        <v>586031.78</v>
      </c>
      <c r="X416" s="4">
        <v>1</v>
      </c>
      <c r="Y416" s="4">
        <v>586031.78</v>
      </c>
      <c r="Z416" s="4"/>
      <c r="AA416" s="4"/>
      <c r="AB416" s="4"/>
    </row>
    <row r="417" spans="1:28" x14ac:dyDescent="0.2">
      <c r="A417" s="4">
        <v>50</v>
      </c>
      <c r="B417" s="4">
        <v>0</v>
      </c>
      <c r="C417" s="4">
        <v>0</v>
      </c>
      <c r="D417" s="4">
        <v>1</v>
      </c>
      <c r="E417" s="4">
        <v>215</v>
      </c>
      <c r="F417" s="4">
        <f>ROUND(Source!AT399,O417)</f>
        <v>510327.36</v>
      </c>
      <c r="G417" s="4" t="s">
        <v>313</v>
      </c>
      <c r="H417" s="4" t="s">
        <v>314</v>
      </c>
      <c r="I417" s="4"/>
      <c r="J417" s="4"/>
      <c r="K417" s="4">
        <v>215</v>
      </c>
      <c r="L417" s="4">
        <v>17</v>
      </c>
      <c r="M417" s="4">
        <v>3</v>
      </c>
      <c r="N417" s="4" t="s">
        <v>3</v>
      </c>
      <c r="O417" s="4">
        <v>2</v>
      </c>
      <c r="P417" s="4"/>
      <c r="Q417" s="4"/>
      <c r="R417" s="4"/>
      <c r="S417" s="4"/>
      <c r="T417" s="4"/>
      <c r="U417" s="4"/>
      <c r="V417" s="4"/>
      <c r="W417" s="4">
        <v>510327.36</v>
      </c>
      <c r="X417" s="4">
        <v>1</v>
      </c>
      <c r="Y417" s="4">
        <v>510327.36</v>
      </c>
      <c r="Z417" s="4"/>
      <c r="AA417" s="4"/>
      <c r="AB417" s="4"/>
    </row>
    <row r="418" spans="1:28" x14ac:dyDescent="0.2">
      <c r="A418" s="4">
        <v>50</v>
      </c>
      <c r="B418" s="4">
        <v>0</v>
      </c>
      <c r="C418" s="4">
        <v>0</v>
      </c>
      <c r="D418" s="4">
        <v>1</v>
      </c>
      <c r="E418" s="4">
        <v>217</v>
      </c>
      <c r="F418" s="4">
        <f>ROUND(Source!AU399,O418)</f>
        <v>0</v>
      </c>
      <c r="G418" s="4" t="s">
        <v>315</v>
      </c>
      <c r="H418" s="4" t="s">
        <v>316</v>
      </c>
      <c r="I418" s="4"/>
      <c r="J418" s="4"/>
      <c r="K418" s="4">
        <v>217</v>
      </c>
      <c r="L418" s="4">
        <v>18</v>
      </c>
      <c r="M418" s="4">
        <v>3</v>
      </c>
      <c r="N418" s="4" t="s">
        <v>3</v>
      </c>
      <c r="O418" s="4">
        <v>2</v>
      </c>
      <c r="P418" s="4"/>
      <c r="Q418" s="4"/>
      <c r="R418" s="4"/>
      <c r="S418" s="4"/>
      <c r="T418" s="4"/>
      <c r="U418" s="4"/>
      <c r="V418" s="4"/>
      <c r="W418" s="4">
        <v>0</v>
      </c>
      <c r="X418" s="4">
        <v>1</v>
      </c>
      <c r="Y418" s="4">
        <v>0</v>
      </c>
      <c r="Z418" s="4"/>
      <c r="AA418" s="4"/>
      <c r="AB418" s="4"/>
    </row>
    <row r="419" spans="1:28" x14ac:dyDescent="0.2">
      <c r="A419" s="4">
        <v>50</v>
      </c>
      <c r="B419" s="4">
        <v>0</v>
      </c>
      <c r="C419" s="4">
        <v>0</v>
      </c>
      <c r="D419" s="4">
        <v>1</v>
      </c>
      <c r="E419" s="4">
        <v>230</v>
      </c>
      <c r="F419" s="4">
        <f>ROUND(Source!BA399,O419)</f>
        <v>0</v>
      </c>
      <c r="G419" s="4" t="s">
        <v>317</v>
      </c>
      <c r="H419" s="4" t="s">
        <v>318</v>
      </c>
      <c r="I419" s="4"/>
      <c r="J419" s="4"/>
      <c r="K419" s="4">
        <v>230</v>
      </c>
      <c r="L419" s="4">
        <v>19</v>
      </c>
      <c r="M419" s="4">
        <v>3</v>
      </c>
      <c r="N419" s="4" t="s">
        <v>3</v>
      </c>
      <c r="O419" s="4">
        <v>2</v>
      </c>
      <c r="P419" s="4"/>
      <c r="Q419" s="4"/>
      <c r="R419" s="4"/>
      <c r="S419" s="4"/>
      <c r="T419" s="4"/>
      <c r="U419" s="4"/>
      <c r="V419" s="4"/>
      <c r="W419" s="4">
        <v>0</v>
      </c>
      <c r="X419" s="4">
        <v>1</v>
      </c>
      <c r="Y419" s="4">
        <v>0</v>
      </c>
      <c r="Z419" s="4"/>
      <c r="AA419" s="4"/>
      <c r="AB419" s="4"/>
    </row>
    <row r="420" spans="1:28" x14ac:dyDescent="0.2">
      <c r="A420" s="4">
        <v>50</v>
      </c>
      <c r="B420" s="4">
        <v>0</v>
      </c>
      <c r="C420" s="4">
        <v>0</v>
      </c>
      <c r="D420" s="4">
        <v>1</v>
      </c>
      <c r="E420" s="4">
        <v>206</v>
      </c>
      <c r="F420" s="4">
        <f>ROUND(Source!T399,O420)</f>
        <v>0</v>
      </c>
      <c r="G420" s="4" t="s">
        <v>319</v>
      </c>
      <c r="H420" s="4" t="s">
        <v>320</v>
      </c>
      <c r="I420" s="4"/>
      <c r="J420" s="4"/>
      <c r="K420" s="4">
        <v>206</v>
      </c>
      <c r="L420" s="4">
        <v>20</v>
      </c>
      <c r="M420" s="4">
        <v>3</v>
      </c>
      <c r="N420" s="4" t="s">
        <v>3</v>
      </c>
      <c r="O420" s="4">
        <v>2</v>
      </c>
      <c r="P420" s="4"/>
      <c r="Q420" s="4"/>
      <c r="R420" s="4"/>
      <c r="S420" s="4"/>
      <c r="T420" s="4"/>
      <c r="U420" s="4"/>
      <c r="V420" s="4"/>
      <c r="W420" s="4">
        <v>0</v>
      </c>
      <c r="X420" s="4">
        <v>1</v>
      </c>
      <c r="Y420" s="4">
        <v>0</v>
      </c>
      <c r="Z420" s="4"/>
      <c r="AA420" s="4"/>
      <c r="AB420" s="4"/>
    </row>
    <row r="421" spans="1:28" x14ac:dyDescent="0.2">
      <c r="A421" s="4">
        <v>50</v>
      </c>
      <c r="B421" s="4">
        <v>0</v>
      </c>
      <c r="C421" s="4">
        <v>0</v>
      </c>
      <c r="D421" s="4">
        <v>1</v>
      </c>
      <c r="E421" s="4">
        <v>207</v>
      </c>
      <c r="F421" s="4">
        <f>Source!U399</f>
        <v>583.20519999999988</v>
      </c>
      <c r="G421" s="4" t="s">
        <v>321</v>
      </c>
      <c r="H421" s="4" t="s">
        <v>322</v>
      </c>
      <c r="I421" s="4"/>
      <c r="J421" s="4"/>
      <c r="K421" s="4">
        <v>207</v>
      </c>
      <c r="L421" s="4">
        <v>21</v>
      </c>
      <c r="M421" s="4">
        <v>3</v>
      </c>
      <c r="N421" s="4" t="s">
        <v>3</v>
      </c>
      <c r="O421" s="4">
        <v>-1</v>
      </c>
      <c r="P421" s="4"/>
      <c r="Q421" s="4"/>
      <c r="R421" s="4"/>
      <c r="S421" s="4"/>
      <c r="T421" s="4"/>
      <c r="U421" s="4"/>
      <c r="V421" s="4"/>
      <c r="W421" s="4">
        <v>583.20519999999988</v>
      </c>
      <c r="X421" s="4">
        <v>1</v>
      </c>
      <c r="Y421" s="4">
        <v>583.20519999999988</v>
      </c>
      <c r="Z421" s="4"/>
      <c r="AA421" s="4"/>
      <c r="AB421" s="4"/>
    </row>
    <row r="422" spans="1:28" x14ac:dyDescent="0.2">
      <c r="A422" s="4">
        <v>50</v>
      </c>
      <c r="B422" s="4">
        <v>0</v>
      </c>
      <c r="C422" s="4">
        <v>0</v>
      </c>
      <c r="D422" s="4">
        <v>1</v>
      </c>
      <c r="E422" s="4">
        <v>208</v>
      </c>
      <c r="F422" s="4">
        <f>Source!V399</f>
        <v>23.172499999999999</v>
      </c>
      <c r="G422" s="4" t="s">
        <v>323</v>
      </c>
      <c r="H422" s="4" t="s">
        <v>324</v>
      </c>
      <c r="I422" s="4"/>
      <c r="J422" s="4"/>
      <c r="K422" s="4">
        <v>208</v>
      </c>
      <c r="L422" s="4">
        <v>22</v>
      </c>
      <c r="M422" s="4">
        <v>3</v>
      </c>
      <c r="N422" s="4" t="s">
        <v>3</v>
      </c>
      <c r="O422" s="4">
        <v>-1</v>
      </c>
      <c r="P422" s="4"/>
      <c r="Q422" s="4"/>
      <c r="R422" s="4"/>
      <c r="S422" s="4"/>
      <c r="T422" s="4"/>
      <c r="U422" s="4"/>
      <c r="V422" s="4"/>
      <c r="W422" s="4">
        <v>23.172499999999999</v>
      </c>
      <c r="X422" s="4">
        <v>1</v>
      </c>
      <c r="Y422" s="4">
        <v>23.172499999999999</v>
      </c>
      <c r="Z422" s="4"/>
      <c r="AA422" s="4"/>
      <c r="AB422" s="4"/>
    </row>
    <row r="423" spans="1:28" x14ac:dyDescent="0.2">
      <c r="A423" s="4">
        <v>50</v>
      </c>
      <c r="B423" s="4">
        <v>0</v>
      </c>
      <c r="C423" s="4">
        <v>0</v>
      </c>
      <c r="D423" s="4">
        <v>1</v>
      </c>
      <c r="E423" s="4">
        <v>209</v>
      </c>
      <c r="F423" s="4">
        <f>ROUND(Source!W399,O423)</f>
        <v>0</v>
      </c>
      <c r="G423" s="4" t="s">
        <v>325</v>
      </c>
      <c r="H423" s="4" t="s">
        <v>326</v>
      </c>
      <c r="I423" s="4"/>
      <c r="J423" s="4"/>
      <c r="K423" s="4">
        <v>209</v>
      </c>
      <c r="L423" s="4">
        <v>23</v>
      </c>
      <c r="M423" s="4">
        <v>3</v>
      </c>
      <c r="N423" s="4" t="s">
        <v>3</v>
      </c>
      <c r="O423" s="4">
        <v>2</v>
      </c>
      <c r="P423" s="4"/>
      <c r="Q423" s="4"/>
      <c r="R423" s="4"/>
      <c r="S423" s="4"/>
      <c r="T423" s="4"/>
      <c r="U423" s="4"/>
      <c r="V423" s="4"/>
      <c r="W423" s="4">
        <v>0</v>
      </c>
      <c r="X423" s="4">
        <v>1</v>
      </c>
      <c r="Y423" s="4">
        <v>0</v>
      </c>
      <c r="Z423" s="4"/>
      <c r="AA423" s="4"/>
      <c r="AB423" s="4"/>
    </row>
    <row r="424" spans="1:28" x14ac:dyDescent="0.2">
      <c r="A424" s="4">
        <v>50</v>
      </c>
      <c r="B424" s="4">
        <v>0</v>
      </c>
      <c r="C424" s="4">
        <v>0</v>
      </c>
      <c r="D424" s="4">
        <v>1</v>
      </c>
      <c r="E424" s="4">
        <v>233</v>
      </c>
      <c r="F424" s="4">
        <f>ROUND(Source!BD399,O424)</f>
        <v>0</v>
      </c>
      <c r="G424" s="4" t="s">
        <v>327</v>
      </c>
      <c r="H424" s="4" t="s">
        <v>328</v>
      </c>
      <c r="I424" s="4"/>
      <c r="J424" s="4"/>
      <c r="K424" s="4">
        <v>233</v>
      </c>
      <c r="L424" s="4">
        <v>24</v>
      </c>
      <c r="M424" s="4">
        <v>3</v>
      </c>
      <c r="N424" s="4" t="s">
        <v>3</v>
      </c>
      <c r="O424" s="4">
        <v>2</v>
      </c>
      <c r="P424" s="4"/>
      <c r="Q424" s="4"/>
      <c r="R424" s="4"/>
      <c r="S424" s="4"/>
      <c r="T424" s="4"/>
      <c r="U424" s="4"/>
      <c r="V424" s="4"/>
      <c r="W424" s="4">
        <v>0</v>
      </c>
      <c r="X424" s="4">
        <v>1</v>
      </c>
      <c r="Y424" s="4">
        <v>0</v>
      </c>
      <c r="Z424" s="4"/>
      <c r="AA424" s="4"/>
      <c r="AB424" s="4"/>
    </row>
    <row r="425" spans="1:28" x14ac:dyDescent="0.2">
      <c r="A425" s="4">
        <v>50</v>
      </c>
      <c r="B425" s="4">
        <v>0</v>
      </c>
      <c r="C425" s="4">
        <v>0</v>
      </c>
      <c r="D425" s="4">
        <v>1</v>
      </c>
      <c r="E425" s="4">
        <v>210</v>
      </c>
      <c r="F425" s="4">
        <f>ROUND(Source!X399,O425)</f>
        <v>176791.97</v>
      </c>
      <c r="G425" s="4" t="s">
        <v>329</v>
      </c>
      <c r="H425" s="4" t="s">
        <v>330</v>
      </c>
      <c r="I425" s="4"/>
      <c r="J425" s="4"/>
      <c r="K425" s="4">
        <v>210</v>
      </c>
      <c r="L425" s="4">
        <v>25</v>
      </c>
      <c r="M425" s="4">
        <v>3</v>
      </c>
      <c r="N425" s="4" t="s">
        <v>3</v>
      </c>
      <c r="O425" s="4">
        <v>2</v>
      </c>
      <c r="P425" s="4"/>
      <c r="Q425" s="4"/>
      <c r="R425" s="4"/>
      <c r="S425" s="4"/>
      <c r="T425" s="4"/>
      <c r="U425" s="4"/>
      <c r="V425" s="4"/>
      <c r="W425" s="4">
        <v>176791.97</v>
      </c>
      <c r="X425" s="4">
        <v>1</v>
      </c>
      <c r="Y425" s="4">
        <v>176791.97</v>
      </c>
      <c r="Z425" s="4"/>
      <c r="AA425" s="4"/>
      <c r="AB425" s="4"/>
    </row>
    <row r="426" spans="1:28" x14ac:dyDescent="0.2">
      <c r="A426" s="4">
        <v>50</v>
      </c>
      <c r="B426" s="4">
        <v>0</v>
      </c>
      <c r="C426" s="4">
        <v>0</v>
      </c>
      <c r="D426" s="4">
        <v>1</v>
      </c>
      <c r="E426" s="4">
        <v>211</v>
      </c>
      <c r="F426" s="4">
        <f>ROUND(Source!Y399,O426)</f>
        <v>123205.68</v>
      </c>
      <c r="G426" s="4" t="s">
        <v>331</v>
      </c>
      <c r="H426" s="4" t="s">
        <v>332</v>
      </c>
      <c r="I426" s="4"/>
      <c r="J426" s="4"/>
      <c r="K426" s="4">
        <v>211</v>
      </c>
      <c r="L426" s="4">
        <v>26</v>
      </c>
      <c r="M426" s="4">
        <v>3</v>
      </c>
      <c r="N426" s="4" t="s">
        <v>3</v>
      </c>
      <c r="O426" s="4">
        <v>2</v>
      </c>
      <c r="P426" s="4"/>
      <c r="Q426" s="4"/>
      <c r="R426" s="4"/>
      <c r="S426" s="4"/>
      <c r="T426" s="4"/>
      <c r="U426" s="4"/>
      <c r="V426" s="4"/>
      <c r="W426" s="4">
        <v>123205.68</v>
      </c>
      <c r="X426" s="4">
        <v>1</v>
      </c>
      <c r="Y426" s="4">
        <v>123205.68</v>
      </c>
      <c r="Z426" s="4"/>
      <c r="AA426" s="4"/>
      <c r="AB426" s="4"/>
    </row>
    <row r="427" spans="1:28" x14ac:dyDescent="0.2">
      <c r="A427" s="4">
        <v>50</v>
      </c>
      <c r="B427" s="4">
        <v>0</v>
      </c>
      <c r="C427" s="4">
        <v>0</v>
      </c>
      <c r="D427" s="4">
        <v>1</v>
      </c>
      <c r="E427" s="4">
        <v>224</v>
      </c>
      <c r="F427" s="4">
        <f>ROUND(Source!AR399,O427)</f>
        <v>1098827.2</v>
      </c>
      <c r="G427" s="4" t="s">
        <v>333</v>
      </c>
      <c r="H427" s="4" t="s">
        <v>334</v>
      </c>
      <c r="I427" s="4"/>
      <c r="J427" s="4"/>
      <c r="K427" s="4">
        <v>224</v>
      </c>
      <c r="L427" s="4">
        <v>27</v>
      </c>
      <c r="M427" s="4">
        <v>3</v>
      </c>
      <c r="N427" s="4" t="s">
        <v>3</v>
      </c>
      <c r="O427" s="4">
        <v>2</v>
      </c>
      <c r="P427" s="4"/>
      <c r="Q427" s="4"/>
      <c r="R427" s="4"/>
      <c r="S427" s="4"/>
      <c r="T427" s="4"/>
      <c r="U427" s="4"/>
      <c r="V427" s="4"/>
      <c r="W427" s="4">
        <v>1098827.2</v>
      </c>
      <c r="X427" s="4">
        <v>1</v>
      </c>
      <c r="Y427" s="4">
        <v>1098827.2</v>
      </c>
      <c r="Z427" s="4"/>
      <c r="AA427" s="4"/>
      <c r="AB427" s="4"/>
    </row>
    <row r="428" spans="1:28" x14ac:dyDescent="0.2">
      <c r="A428" s="4">
        <v>50</v>
      </c>
      <c r="B428" s="4">
        <v>1</v>
      </c>
      <c r="C428" s="4">
        <v>0</v>
      </c>
      <c r="D428" s="4">
        <v>2</v>
      </c>
      <c r="E428" s="4">
        <v>0</v>
      </c>
      <c r="F428" s="4">
        <f>ROUND(F414,O428)</f>
        <v>200969.34</v>
      </c>
      <c r="G428" s="4" t="s">
        <v>335</v>
      </c>
      <c r="H428" s="4" t="s">
        <v>307</v>
      </c>
      <c r="I428" s="4"/>
      <c r="J428" s="4"/>
      <c r="K428" s="4">
        <v>212</v>
      </c>
      <c r="L428" s="4">
        <v>28</v>
      </c>
      <c r="M428" s="4">
        <v>0</v>
      </c>
      <c r="N428" s="4" t="s">
        <v>3</v>
      </c>
      <c r="O428" s="4">
        <v>2</v>
      </c>
      <c r="P428" s="4"/>
      <c r="Q428" s="4"/>
      <c r="R428" s="4"/>
      <c r="S428" s="4"/>
      <c r="T428" s="4"/>
      <c r="U428" s="4"/>
      <c r="V428" s="4"/>
      <c r="W428" s="4">
        <v>200969.34</v>
      </c>
      <c r="X428" s="4">
        <v>1</v>
      </c>
      <c r="Y428" s="4">
        <v>200969.34</v>
      </c>
      <c r="Z428" s="4"/>
      <c r="AA428" s="4"/>
      <c r="AB428" s="4"/>
    </row>
    <row r="429" spans="1:28" x14ac:dyDescent="0.2">
      <c r="A429" s="4">
        <v>50</v>
      </c>
      <c r="B429" s="4">
        <v>1</v>
      </c>
      <c r="C429" s="4">
        <v>0</v>
      </c>
      <c r="D429" s="4">
        <v>2</v>
      </c>
      <c r="E429" s="4">
        <v>0</v>
      </c>
      <c r="F429" s="4">
        <f>ROUND(F411,O429)</f>
        <v>37548.46</v>
      </c>
      <c r="G429" s="4" t="s">
        <v>336</v>
      </c>
      <c r="H429" s="4" t="s">
        <v>337</v>
      </c>
      <c r="I429" s="4"/>
      <c r="J429" s="4"/>
      <c r="K429" s="4">
        <v>212</v>
      </c>
      <c r="L429" s="4">
        <v>29</v>
      </c>
      <c r="M429" s="4">
        <v>0</v>
      </c>
      <c r="N429" s="4" t="s">
        <v>3</v>
      </c>
      <c r="O429" s="4">
        <v>2</v>
      </c>
      <c r="P429" s="4"/>
      <c r="Q429" s="4"/>
      <c r="R429" s="4"/>
      <c r="S429" s="4"/>
      <c r="T429" s="4"/>
      <c r="U429" s="4"/>
      <c r="V429" s="4"/>
      <c r="W429" s="4">
        <v>37548.46</v>
      </c>
      <c r="X429" s="4">
        <v>1</v>
      </c>
      <c r="Y429" s="4">
        <v>37548.46</v>
      </c>
      <c r="Z429" s="4"/>
      <c r="AA429" s="4"/>
      <c r="AB429" s="4"/>
    </row>
    <row r="430" spans="1:28" x14ac:dyDescent="0.2">
      <c r="A430" s="4">
        <v>50</v>
      </c>
      <c r="B430" s="4">
        <v>1</v>
      </c>
      <c r="C430" s="4">
        <v>0</v>
      </c>
      <c r="D430" s="4">
        <v>2</v>
      </c>
      <c r="E430" s="4">
        <v>0</v>
      </c>
      <c r="F430" s="4">
        <f>ROUND(F402,O430)</f>
        <v>560311.75</v>
      </c>
      <c r="G430" s="4" t="s">
        <v>338</v>
      </c>
      <c r="H430" s="4" t="s">
        <v>339</v>
      </c>
      <c r="I430" s="4"/>
      <c r="J430" s="4"/>
      <c r="K430" s="4">
        <v>212</v>
      </c>
      <c r="L430" s="4">
        <v>30</v>
      </c>
      <c r="M430" s="4">
        <v>0</v>
      </c>
      <c r="N430" s="4" t="s">
        <v>3</v>
      </c>
      <c r="O430" s="4">
        <v>2</v>
      </c>
      <c r="P430" s="4"/>
      <c r="Q430" s="4"/>
      <c r="R430" s="4"/>
      <c r="S430" s="4"/>
      <c r="T430" s="4"/>
      <c r="U430" s="4"/>
      <c r="V430" s="4"/>
      <c r="W430" s="4">
        <v>560311.75</v>
      </c>
      <c r="X430" s="4">
        <v>1</v>
      </c>
      <c r="Y430" s="4">
        <v>560311.75</v>
      </c>
      <c r="Z430" s="4"/>
      <c r="AA430" s="4"/>
      <c r="AB430" s="4"/>
    </row>
    <row r="431" spans="1:28" x14ac:dyDescent="0.2">
      <c r="A431" s="4">
        <v>50</v>
      </c>
      <c r="B431" s="4">
        <v>1</v>
      </c>
      <c r="C431" s="4">
        <v>0</v>
      </c>
      <c r="D431" s="4">
        <v>2</v>
      </c>
      <c r="E431" s="4">
        <v>0</v>
      </c>
      <c r="F431" s="4">
        <f>ROUND(F425,O431)</f>
        <v>176791.97</v>
      </c>
      <c r="G431" s="4" t="s">
        <v>340</v>
      </c>
      <c r="H431" s="4" t="s">
        <v>329</v>
      </c>
      <c r="I431" s="4"/>
      <c r="J431" s="4"/>
      <c r="K431" s="4">
        <v>212</v>
      </c>
      <c r="L431" s="4">
        <v>31</v>
      </c>
      <c r="M431" s="4">
        <v>0</v>
      </c>
      <c r="N431" s="4" t="s">
        <v>3</v>
      </c>
      <c r="O431" s="4">
        <v>2</v>
      </c>
      <c r="P431" s="4"/>
      <c r="Q431" s="4"/>
      <c r="R431" s="4"/>
      <c r="S431" s="4"/>
      <c r="T431" s="4"/>
      <c r="U431" s="4"/>
      <c r="V431" s="4"/>
      <c r="W431" s="4">
        <v>176791.97</v>
      </c>
      <c r="X431" s="4">
        <v>1</v>
      </c>
      <c r="Y431" s="4">
        <v>176791.97</v>
      </c>
      <c r="Z431" s="4"/>
      <c r="AA431" s="4"/>
      <c r="AB431" s="4"/>
    </row>
    <row r="432" spans="1:28" x14ac:dyDescent="0.2">
      <c r="A432" s="4">
        <v>50</v>
      </c>
      <c r="B432" s="4">
        <v>1</v>
      </c>
      <c r="C432" s="4">
        <v>0</v>
      </c>
      <c r="D432" s="4">
        <v>2</v>
      </c>
      <c r="E432" s="4">
        <v>0</v>
      </c>
      <c r="F432" s="4">
        <f>ROUND(F426,O432)</f>
        <v>123205.68</v>
      </c>
      <c r="G432" s="4" t="s">
        <v>341</v>
      </c>
      <c r="H432" s="4" t="s">
        <v>342</v>
      </c>
      <c r="I432" s="4"/>
      <c r="J432" s="4"/>
      <c r="K432" s="4">
        <v>212</v>
      </c>
      <c r="L432" s="4">
        <v>32</v>
      </c>
      <c r="M432" s="4">
        <v>0</v>
      </c>
      <c r="N432" s="4" t="s">
        <v>3</v>
      </c>
      <c r="O432" s="4">
        <v>2</v>
      </c>
      <c r="P432" s="4"/>
      <c r="Q432" s="4"/>
      <c r="R432" s="4"/>
      <c r="S432" s="4"/>
      <c r="T432" s="4"/>
      <c r="U432" s="4"/>
      <c r="V432" s="4"/>
      <c r="W432" s="4">
        <v>123205.68</v>
      </c>
      <c r="X432" s="4">
        <v>1</v>
      </c>
      <c r="Y432" s="4">
        <v>123205.68</v>
      </c>
      <c r="Z432" s="4"/>
      <c r="AA432" s="4"/>
      <c r="AB432" s="4"/>
    </row>
    <row r="433" spans="1:206" x14ac:dyDescent="0.2">
      <c r="A433" s="4">
        <v>50</v>
      </c>
      <c r="B433" s="4">
        <v>0</v>
      </c>
      <c r="C433" s="4">
        <v>0</v>
      </c>
      <c r="D433" s="4">
        <v>2</v>
      </c>
      <c r="E433" s="4">
        <v>0</v>
      </c>
      <c r="F433" s="4">
        <v>0</v>
      </c>
      <c r="G433" s="4" t="s">
        <v>343</v>
      </c>
      <c r="H433" s="4" t="s">
        <v>328</v>
      </c>
      <c r="I433" s="4"/>
      <c r="J433" s="4"/>
      <c r="K433" s="4">
        <v>212</v>
      </c>
      <c r="L433" s="4">
        <v>33</v>
      </c>
      <c r="M433" s="4">
        <v>1</v>
      </c>
      <c r="N433" s="4" t="s">
        <v>3</v>
      </c>
      <c r="O433" s="4">
        <v>2</v>
      </c>
      <c r="P433" s="4"/>
      <c r="Q433" s="4"/>
      <c r="R433" s="4"/>
      <c r="S433" s="4"/>
      <c r="T433" s="4"/>
      <c r="U433" s="4"/>
      <c r="V433" s="4"/>
      <c r="W433" s="4">
        <v>0</v>
      </c>
      <c r="X433" s="4">
        <v>1</v>
      </c>
      <c r="Y433" s="4">
        <v>0</v>
      </c>
      <c r="Z433" s="4"/>
      <c r="AA433" s="4"/>
      <c r="AB433" s="4"/>
    </row>
    <row r="434" spans="1:206" x14ac:dyDescent="0.2">
      <c r="A434" s="4">
        <v>50</v>
      </c>
      <c r="B434" s="4">
        <v>0</v>
      </c>
      <c r="C434" s="4">
        <v>0</v>
      </c>
      <c r="D434" s="4">
        <v>2</v>
      </c>
      <c r="E434" s="4">
        <v>0</v>
      </c>
      <c r="F434" s="4">
        <v>0</v>
      </c>
      <c r="G434" s="4" t="s">
        <v>344</v>
      </c>
      <c r="H434" s="4" t="s">
        <v>345</v>
      </c>
      <c r="I434" s="4"/>
      <c r="J434" s="4"/>
      <c r="K434" s="4">
        <v>212</v>
      </c>
      <c r="L434" s="4">
        <v>34</v>
      </c>
      <c r="M434" s="4">
        <v>1</v>
      </c>
      <c r="N434" s="4" t="s">
        <v>3</v>
      </c>
      <c r="O434" s="4">
        <v>2</v>
      </c>
      <c r="P434" s="4"/>
      <c r="Q434" s="4"/>
      <c r="R434" s="4"/>
      <c r="S434" s="4"/>
      <c r="T434" s="4"/>
      <c r="U434" s="4"/>
      <c r="V434" s="4"/>
      <c r="W434" s="4">
        <v>0</v>
      </c>
      <c r="X434" s="4">
        <v>1</v>
      </c>
      <c r="Y434" s="4">
        <v>0</v>
      </c>
      <c r="Z434" s="4"/>
      <c r="AA434" s="4"/>
      <c r="AB434" s="4"/>
    </row>
    <row r="435" spans="1:206" x14ac:dyDescent="0.2">
      <c r="A435" s="4">
        <v>50</v>
      </c>
      <c r="B435" s="4">
        <v>1</v>
      </c>
      <c r="C435" s="4">
        <v>0</v>
      </c>
      <c r="D435" s="4">
        <v>2</v>
      </c>
      <c r="E435" s="4">
        <v>213</v>
      </c>
      <c r="F435" s="4">
        <f>ROUND(F427,O435)</f>
        <v>1098827.2</v>
      </c>
      <c r="G435" s="4" t="s">
        <v>346</v>
      </c>
      <c r="H435" s="4" t="s">
        <v>347</v>
      </c>
      <c r="I435" s="4"/>
      <c r="J435" s="4"/>
      <c r="K435" s="4">
        <v>212</v>
      </c>
      <c r="L435" s="4">
        <v>35</v>
      </c>
      <c r="M435" s="4">
        <v>0</v>
      </c>
      <c r="N435" s="4" t="s">
        <v>3</v>
      </c>
      <c r="O435" s="4">
        <v>2</v>
      </c>
      <c r="P435" s="4"/>
      <c r="Q435" s="4"/>
      <c r="R435" s="4"/>
      <c r="S435" s="4"/>
      <c r="T435" s="4"/>
      <c r="U435" s="4"/>
      <c r="V435" s="4"/>
      <c r="W435" s="4">
        <v>1098827.2</v>
      </c>
      <c r="X435" s="4">
        <v>1</v>
      </c>
      <c r="Y435" s="4">
        <v>1098827.2</v>
      </c>
      <c r="Z435" s="4"/>
      <c r="AA435" s="4"/>
      <c r="AB435" s="4"/>
    </row>
    <row r="437" spans="1:206" x14ac:dyDescent="0.2">
      <c r="A437" s="2">
        <v>51</v>
      </c>
      <c r="B437" s="2">
        <f>B12</f>
        <v>504</v>
      </c>
      <c r="C437" s="2">
        <f>A12</f>
        <v>1</v>
      </c>
      <c r="D437" s="2">
        <f>ROW(A12)</f>
        <v>12</v>
      </c>
      <c r="E437" s="2"/>
      <c r="F437" s="2" t="str">
        <f>IF(F12&lt;&gt;"",F12,"")</f>
        <v>(Чувашская республика (редакция 2014 г)) (Чувашская республика (редакция 2014 г))_(Копия)</v>
      </c>
      <c r="G437" s="2" t="str">
        <f>IF(G12&lt;&gt;"",G12,"")</f>
        <v>Видео УЛАП ул.Советская д.25 ул.Советская д.371 кв. 2025г._(Копия)</v>
      </c>
      <c r="H437" s="2">
        <v>0</v>
      </c>
      <c r="I437" s="2"/>
      <c r="J437" s="2"/>
      <c r="K437" s="2"/>
      <c r="L437" s="2"/>
      <c r="M437" s="2"/>
      <c r="N437" s="2"/>
      <c r="O437" s="2">
        <f t="shared" ref="O437:T437" si="228">ROUND(O399,2)</f>
        <v>798829.55</v>
      </c>
      <c r="P437" s="2">
        <f t="shared" si="228"/>
        <v>560311.75</v>
      </c>
      <c r="Q437" s="2">
        <f t="shared" si="228"/>
        <v>37548.46</v>
      </c>
      <c r="R437" s="2">
        <f t="shared" si="228"/>
        <v>8433.7800000000007</v>
      </c>
      <c r="S437" s="2">
        <f t="shared" si="228"/>
        <v>200969.34</v>
      </c>
      <c r="T437" s="2">
        <f t="shared" si="228"/>
        <v>0</v>
      </c>
      <c r="U437" s="2">
        <f>U399</f>
        <v>583.20519999999988</v>
      </c>
      <c r="V437" s="2">
        <f>V399</f>
        <v>23.172499999999999</v>
      </c>
      <c r="W437" s="2">
        <f>ROUND(W399,2)</f>
        <v>0</v>
      </c>
      <c r="X437" s="2">
        <f>ROUND(X399,2)</f>
        <v>176791.97</v>
      </c>
      <c r="Y437" s="2">
        <f>ROUND(Y399,2)</f>
        <v>123205.68</v>
      </c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>
        <f t="shared" ref="AO437:BD437" si="229">ROUND(AO399,2)</f>
        <v>0</v>
      </c>
      <c r="AP437" s="2">
        <f t="shared" si="229"/>
        <v>0</v>
      </c>
      <c r="AQ437" s="2">
        <f t="shared" si="229"/>
        <v>0</v>
      </c>
      <c r="AR437" s="2">
        <f t="shared" si="229"/>
        <v>1098827.2</v>
      </c>
      <c r="AS437" s="2">
        <f t="shared" si="229"/>
        <v>588499.84</v>
      </c>
      <c r="AT437" s="2">
        <f t="shared" si="229"/>
        <v>510327.36</v>
      </c>
      <c r="AU437" s="2">
        <f t="shared" si="229"/>
        <v>0</v>
      </c>
      <c r="AV437" s="2">
        <f t="shared" si="229"/>
        <v>560311.75</v>
      </c>
      <c r="AW437" s="2">
        <f t="shared" si="229"/>
        <v>560311.75</v>
      </c>
      <c r="AX437" s="2">
        <f t="shared" si="229"/>
        <v>0</v>
      </c>
      <c r="AY437" s="2">
        <f t="shared" si="229"/>
        <v>560311.75</v>
      </c>
      <c r="AZ437" s="2">
        <f t="shared" si="229"/>
        <v>0</v>
      </c>
      <c r="BA437" s="2">
        <f t="shared" si="229"/>
        <v>0</v>
      </c>
      <c r="BB437" s="2">
        <f t="shared" si="229"/>
        <v>0</v>
      </c>
      <c r="BC437" s="2">
        <f t="shared" si="229"/>
        <v>0</v>
      </c>
      <c r="BD437" s="2">
        <f t="shared" si="229"/>
        <v>0</v>
      </c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>
        <v>0</v>
      </c>
    </row>
    <row r="439" spans="1:206" x14ac:dyDescent="0.2">
      <c r="A439" s="4">
        <v>50</v>
      </c>
      <c r="B439" s="4">
        <v>0</v>
      </c>
      <c r="C439" s="4">
        <v>0</v>
      </c>
      <c r="D439" s="4">
        <v>1</v>
      </c>
      <c r="E439" s="4">
        <v>201</v>
      </c>
      <c r="F439" s="4">
        <f>ROUND(Source!O437,O439)</f>
        <v>798829.55</v>
      </c>
      <c r="G439" s="4" t="s">
        <v>282</v>
      </c>
      <c r="H439" s="4" t="s">
        <v>283</v>
      </c>
      <c r="I439" s="4"/>
      <c r="J439" s="4"/>
      <c r="K439" s="4">
        <v>201</v>
      </c>
      <c r="L439" s="4">
        <v>1</v>
      </c>
      <c r="M439" s="4">
        <v>3</v>
      </c>
      <c r="N439" s="4" t="s">
        <v>3</v>
      </c>
      <c r="O439" s="4">
        <v>2</v>
      </c>
      <c r="P439" s="4"/>
      <c r="Q439" s="4"/>
      <c r="R439" s="4"/>
      <c r="S439" s="4"/>
      <c r="T439" s="4"/>
      <c r="U439" s="4"/>
      <c r="V439" s="4"/>
      <c r="W439" s="4">
        <v>798829.55</v>
      </c>
      <c r="X439" s="4">
        <v>1</v>
      </c>
      <c r="Y439" s="4">
        <v>798829.55</v>
      </c>
      <c r="Z439" s="4"/>
      <c r="AA439" s="4"/>
      <c r="AB439" s="4"/>
    </row>
    <row r="440" spans="1:206" x14ac:dyDescent="0.2">
      <c r="A440" s="4">
        <v>50</v>
      </c>
      <c r="B440" s="4">
        <v>0</v>
      </c>
      <c r="C440" s="4">
        <v>0</v>
      </c>
      <c r="D440" s="4">
        <v>1</v>
      </c>
      <c r="E440" s="4">
        <v>202</v>
      </c>
      <c r="F440" s="4">
        <f>ROUND(Source!P437,O440)</f>
        <v>560311.75</v>
      </c>
      <c r="G440" s="4" t="s">
        <v>284</v>
      </c>
      <c r="H440" s="4" t="s">
        <v>285</v>
      </c>
      <c r="I440" s="4"/>
      <c r="J440" s="4"/>
      <c r="K440" s="4">
        <v>202</v>
      </c>
      <c r="L440" s="4">
        <v>2</v>
      </c>
      <c r="M440" s="4">
        <v>3</v>
      </c>
      <c r="N440" s="4" t="s">
        <v>3</v>
      </c>
      <c r="O440" s="4">
        <v>2</v>
      </c>
      <c r="P440" s="4"/>
      <c r="Q440" s="4"/>
      <c r="R440" s="4"/>
      <c r="S440" s="4"/>
      <c r="T440" s="4"/>
      <c r="U440" s="4"/>
      <c r="V440" s="4"/>
      <c r="W440" s="4">
        <v>560311.75</v>
      </c>
      <c r="X440" s="4">
        <v>1</v>
      </c>
      <c r="Y440" s="4">
        <v>560311.75</v>
      </c>
      <c r="Z440" s="4"/>
      <c r="AA440" s="4"/>
      <c r="AB440" s="4"/>
    </row>
    <row r="441" spans="1:206" x14ac:dyDescent="0.2">
      <c r="A441" s="4">
        <v>50</v>
      </c>
      <c r="B441" s="4">
        <v>0</v>
      </c>
      <c r="C441" s="4">
        <v>0</v>
      </c>
      <c r="D441" s="4">
        <v>1</v>
      </c>
      <c r="E441" s="4">
        <v>222</v>
      </c>
      <c r="F441" s="4">
        <f>ROUND(Source!AO437,O441)</f>
        <v>0</v>
      </c>
      <c r="G441" s="4" t="s">
        <v>286</v>
      </c>
      <c r="H441" s="4" t="s">
        <v>287</v>
      </c>
      <c r="I441" s="4"/>
      <c r="J441" s="4"/>
      <c r="K441" s="4">
        <v>222</v>
      </c>
      <c r="L441" s="4">
        <v>3</v>
      </c>
      <c r="M441" s="4">
        <v>3</v>
      </c>
      <c r="N441" s="4" t="s">
        <v>3</v>
      </c>
      <c r="O441" s="4">
        <v>2</v>
      </c>
      <c r="P441" s="4"/>
      <c r="Q441" s="4"/>
      <c r="R441" s="4"/>
      <c r="S441" s="4"/>
      <c r="T441" s="4"/>
      <c r="U441" s="4"/>
      <c r="V441" s="4"/>
      <c r="W441" s="4">
        <v>0</v>
      </c>
      <c r="X441" s="4">
        <v>1</v>
      </c>
      <c r="Y441" s="4">
        <v>0</v>
      </c>
      <c r="Z441" s="4"/>
      <c r="AA441" s="4"/>
      <c r="AB441" s="4"/>
    </row>
    <row r="442" spans="1:206" x14ac:dyDescent="0.2">
      <c r="A442" s="4">
        <v>50</v>
      </c>
      <c r="B442" s="4">
        <v>0</v>
      </c>
      <c r="C442" s="4">
        <v>0</v>
      </c>
      <c r="D442" s="4">
        <v>1</v>
      </c>
      <c r="E442" s="4">
        <v>225</v>
      </c>
      <c r="F442" s="4">
        <f>ROUND(Source!AV437,O442)</f>
        <v>560311.75</v>
      </c>
      <c r="G442" s="4" t="s">
        <v>288</v>
      </c>
      <c r="H442" s="4" t="s">
        <v>289</v>
      </c>
      <c r="I442" s="4"/>
      <c r="J442" s="4"/>
      <c r="K442" s="4">
        <v>225</v>
      </c>
      <c r="L442" s="4">
        <v>4</v>
      </c>
      <c r="M442" s="4">
        <v>3</v>
      </c>
      <c r="N442" s="4" t="s">
        <v>3</v>
      </c>
      <c r="O442" s="4">
        <v>2</v>
      </c>
      <c r="P442" s="4"/>
      <c r="Q442" s="4"/>
      <c r="R442" s="4"/>
      <c r="S442" s="4"/>
      <c r="T442" s="4"/>
      <c r="U442" s="4"/>
      <c r="V442" s="4"/>
      <c r="W442" s="4">
        <v>560311.75</v>
      </c>
      <c r="X442" s="4">
        <v>1</v>
      </c>
      <c r="Y442" s="4">
        <v>560311.75</v>
      </c>
      <c r="Z442" s="4"/>
      <c r="AA442" s="4"/>
      <c r="AB442" s="4"/>
    </row>
    <row r="443" spans="1:206" x14ac:dyDescent="0.2">
      <c r="A443" s="4">
        <v>50</v>
      </c>
      <c r="B443" s="4">
        <v>0</v>
      </c>
      <c r="C443" s="4">
        <v>0</v>
      </c>
      <c r="D443" s="4">
        <v>1</v>
      </c>
      <c r="E443" s="4">
        <v>226</v>
      </c>
      <c r="F443" s="4">
        <f>ROUND(Source!AW437,O443)</f>
        <v>560311.75</v>
      </c>
      <c r="G443" s="4" t="s">
        <v>290</v>
      </c>
      <c r="H443" s="4" t="s">
        <v>291</v>
      </c>
      <c r="I443" s="4"/>
      <c r="J443" s="4"/>
      <c r="K443" s="4">
        <v>226</v>
      </c>
      <c r="L443" s="4">
        <v>5</v>
      </c>
      <c r="M443" s="4">
        <v>3</v>
      </c>
      <c r="N443" s="4" t="s">
        <v>3</v>
      </c>
      <c r="O443" s="4">
        <v>2</v>
      </c>
      <c r="P443" s="4"/>
      <c r="Q443" s="4"/>
      <c r="R443" s="4"/>
      <c r="S443" s="4"/>
      <c r="T443" s="4"/>
      <c r="U443" s="4"/>
      <c r="V443" s="4"/>
      <c r="W443" s="4">
        <v>560311.75</v>
      </c>
      <c r="X443" s="4">
        <v>1</v>
      </c>
      <c r="Y443" s="4">
        <v>560311.75</v>
      </c>
      <c r="Z443" s="4"/>
      <c r="AA443" s="4"/>
      <c r="AB443" s="4"/>
    </row>
    <row r="444" spans="1:206" x14ac:dyDescent="0.2">
      <c r="A444" s="4">
        <v>50</v>
      </c>
      <c r="B444" s="4">
        <v>0</v>
      </c>
      <c r="C444" s="4">
        <v>0</v>
      </c>
      <c r="D444" s="4">
        <v>1</v>
      </c>
      <c r="E444" s="4">
        <v>227</v>
      </c>
      <c r="F444" s="4">
        <f>ROUND(Source!AX437,O444)</f>
        <v>0</v>
      </c>
      <c r="G444" s="4" t="s">
        <v>292</v>
      </c>
      <c r="H444" s="4" t="s">
        <v>293</v>
      </c>
      <c r="I444" s="4"/>
      <c r="J444" s="4"/>
      <c r="K444" s="4">
        <v>227</v>
      </c>
      <c r="L444" s="4">
        <v>6</v>
      </c>
      <c r="M444" s="4">
        <v>3</v>
      </c>
      <c r="N444" s="4" t="s">
        <v>3</v>
      </c>
      <c r="O444" s="4">
        <v>2</v>
      </c>
      <c r="P444" s="4"/>
      <c r="Q444" s="4"/>
      <c r="R444" s="4"/>
      <c r="S444" s="4"/>
      <c r="T444" s="4"/>
      <c r="U444" s="4"/>
      <c r="V444" s="4"/>
      <c r="W444" s="4">
        <v>0</v>
      </c>
      <c r="X444" s="4">
        <v>1</v>
      </c>
      <c r="Y444" s="4">
        <v>0</v>
      </c>
      <c r="Z444" s="4"/>
      <c r="AA444" s="4"/>
      <c r="AB444" s="4"/>
    </row>
    <row r="445" spans="1:206" x14ac:dyDescent="0.2">
      <c r="A445" s="4">
        <v>50</v>
      </c>
      <c r="B445" s="4">
        <v>0</v>
      </c>
      <c r="C445" s="4">
        <v>0</v>
      </c>
      <c r="D445" s="4">
        <v>1</v>
      </c>
      <c r="E445" s="4">
        <v>228</v>
      </c>
      <c r="F445" s="4">
        <f>ROUND(Source!AY437,O445)</f>
        <v>560311.75</v>
      </c>
      <c r="G445" s="4" t="s">
        <v>294</v>
      </c>
      <c r="H445" s="4" t="s">
        <v>295</v>
      </c>
      <c r="I445" s="4"/>
      <c r="J445" s="4"/>
      <c r="K445" s="4">
        <v>228</v>
      </c>
      <c r="L445" s="4">
        <v>7</v>
      </c>
      <c r="M445" s="4">
        <v>3</v>
      </c>
      <c r="N445" s="4" t="s">
        <v>3</v>
      </c>
      <c r="O445" s="4">
        <v>2</v>
      </c>
      <c r="P445" s="4"/>
      <c r="Q445" s="4"/>
      <c r="R445" s="4"/>
      <c r="S445" s="4"/>
      <c r="T445" s="4"/>
      <c r="U445" s="4"/>
      <c r="V445" s="4"/>
      <c r="W445" s="4">
        <v>560311.75</v>
      </c>
      <c r="X445" s="4">
        <v>1</v>
      </c>
      <c r="Y445" s="4">
        <v>560311.75</v>
      </c>
      <c r="Z445" s="4"/>
      <c r="AA445" s="4"/>
      <c r="AB445" s="4"/>
    </row>
    <row r="446" spans="1:206" x14ac:dyDescent="0.2">
      <c r="A446" s="4">
        <v>50</v>
      </c>
      <c r="B446" s="4">
        <v>0</v>
      </c>
      <c r="C446" s="4">
        <v>0</v>
      </c>
      <c r="D446" s="4">
        <v>1</v>
      </c>
      <c r="E446" s="4">
        <v>216</v>
      </c>
      <c r="F446" s="4">
        <f>ROUND(Source!AP437,O446)</f>
        <v>0</v>
      </c>
      <c r="G446" s="4" t="s">
        <v>296</v>
      </c>
      <c r="H446" s="4" t="s">
        <v>297</v>
      </c>
      <c r="I446" s="4"/>
      <c r="J446" s="4"/>
      <c r="K446" s="4">
        <v>216</v>
      </c>
      <c r="L446" s="4">
        <v>8</v>
      </c>
      <c r="M446" s="4">
        <v>3</v>
      </c>
      <c r="N446" s="4" t="s">
        <v>3</v>
      </c>
      <c r="O446" s="4">
        <v>2</v>
      </c>
      <c r="P446" s="4"/>
      <c r="Q446" s="4"/>
      <c r="R446" s="4"/>
      <c r="S446" s="4"/>
      <c r="T446" s="4"/>
      <c r="U446" s="4"/>
      <c r="V446" s="4"/>
      <c r="W446" s="4">
        <v>0</v>
      </c>
      <c r="X446" s="4">
        <v>1</v>
      </c>
      <c r="Y446" s="4">
        <v>0</v>
      </c>
      <c r="Z446" s="4"/>
      <c r="AA446" s="4"/>
      <c r="AB446" s="4"/>
    </row>
    <row r="447" spans="1:206" x14ac:dyDescent="0.2">
      <c r="A447" s="4">
        <v>50</v>
      </c>
      <c r="B447" s="4">
        <v>0</v>
      </c>
      <c r="C447" s="4">
        <v>0</v>
      </c>
      <c r="D447" s="4">
        <v>1</v>
      </c>
      <c r="E447" s="4">
        <v>223</v>
      </c>
      <c r="F447" s="4">
        <f>ROUND(Source!AQ437,O447)</f>
        <v>0</v>
      </c>
      <c r="G447" s="4" t="s">
        <v>298</v>
      </c>
      <c r="H447" s="4" t="s">
        <v>299</v>
      </c>
      <c r="I447" s="4"/>
      <c r="J447" s="4"/>
      <c r="K447" s="4">
        <v>223</v>
      </c>
      <c r="L447" s="4">
        <v>9</v>
      </c>
      <c r="M447" s="4">
        <v>3</v>
      </c>
      <c r="N447" s="4" t="s">
        <v>3</v>
      </c>
      <c r="O447" s="4">
        <v>2</v>
      </c>
      <c r="P447" s="4"/>
      <c r="Q447" s="4"/>
      <c r="R447" s="4"/>
      <c r="S447" s="4"/>
      <c r="T447" s="4"/>
      <c r="U447" s="4"/>
      <c r="V447" s="4"/>
      <c r="W447" s="4">
        <v>0</v>
      </c>
      <c r="X447" s="4">
        <v>1</v>
      </c>
      <c r="Y447" s="4">
        <v>0</v>
      </c>
      <c r="Z447" s="4"/>
      <c r="AA447" s="4"/>
      <c r="AB447" s="4"/>
    </row>
    <row r="448" spans="1:206" x14ac:dyDescent="0.2">
      <c r="A448" s="4">
        <v>50</v>
      </c>
      <c r="B448" s="4">
        <v>0</v>
      </c>
      <c r="C448" s="4">
        <v>0</v>
      </c>
      <c r="D448" s="4">
        <v>1</v>
      </c>
      <c r="E448" s="4">
        <v>229</v>
      </c>
      <c r="F448" s="4">
        <f>ROUND(Source!AZ437,O448)</f>
        <v>0</v>
      </c>
      <c r="G448" s="4" t="s">
        <v>300</v>
      </c>
      <c r="H448" s="4" t="s">
        <v>301</v>
      </c>
      <c r="I448" s="4"/>
      <c r="J448" s="4"/>
      <c r="K448" s="4">
        <v>229</v>
      </c>
      <c r="L448" s="4">
        <v>10</v>
      </c>
      <c r="M448" s="4">
        <v>3</v>
      </c>
      <c r="N448" s="4" t="s">
        <v>3</v>
      </c>
      <c r="O448" s="4">
        <v>2</v>
      </c>
      <c r="P448" s="4"/>
      <c r="Q448" s="4"/>
      <c r="R448" s="4"/>
      <c r="S448" s="4"/>
      <c r="T448" s="4"/>
      <c r="U448" s="4"/>
      <c r="V448" s="4"/>
      <c r="W448" s="4">
        <v>0</v>
      </c>
      <c r="X448" s="4">
        <v>1</v>
      </c>
      <c r="Y448" s="4">
        <v>0</v>
      </c>
      <c r="Z448" s="4"/>
      <c r="AA448" s="4"/>
      <c r="AB448" s="4"/>
    </row>
    <row r="449" spans="1:28" x14ac:dyDescent="0.2">
      <c r="A449" s="4">
        <v>50</v>
      </c>
      <c r="B449" s="4">
        <v>0</v>
      </c>
      <c r="C449" s="4">
        <v>0</v>
      </c>
      <c r="D449" s="4">
        <v>1</v>
      </c>
      <c r="E449" s="4">
        <v>203</v>
      </c>
      <c r="F449" s="4">
        <f>ROUND(Source!Q437,O449)</f>
        <v>37548.46</v>
      </c>
      <c r="G449" s="4" t="s">
        <v>191</v>
      </c>
      <c r="H449" s="4" t="s">
        <v>302</v>
      </c>
      <c r="I449" s="4"/>
      <c r="J449" s="4"/>
      <c r="K449" s="4">
        <v>203</v>
      </c>
      <c r="L449" s="4">
        <v>11</v>
      </c>
      <c r="M449" s="4">
        <v>3</v>
      </c>
      <c r="N449" s="4" t="s">
        <v>3</v>
      </c>
      <c r="O449" s="4">
        <v>2</v>
      </c>
      <c r="P449" s="4"/>
      <c r="Q449" s="4"/>
      <c r="R449" s="4"/>
      <c r="S449" s="4"/>
      <c r="T449" s="4"/>
      <c r="U449" s="4"/>
      <c r="V449" s="4"/>
      <c r="W449" s="4">
        <v>37548.46</v>
      </c>
      <c r="X449" s="4">
        <v>1</v>
      </c>
      <c r="Y449" s="4">
        <v>37548.46</v>
      </c>
      <c r="Z449" s="4"/>
      <c r="AA449" s="4"/>
      <c r="AB449" s="4"/>
    </row>
    <row r="450" spans="1:28" x14ac:dyDescent="0.2">
      <c r="A450" s="4">
        <v>50</v>
      </c>
      <c r="B450" s="4">
        <v>0</v>
      </c>
      <c r="C450" s="4">
        <v>0</v>
      </c>
      <c r="D450" s="4">
        <v>1</v>
      </c>
      <c r="E450" s="4">
        <v>231</v>
      </c>
      <c r="F450" s="4">
        <f>ROUND(Source!BB437,O450)</f>
        <v>0</v>
      </c>
      <c r="G450" s="4" t="s">
        <v>303</v>
      </c>
      <c r="H450" s="4" t="s">
        <v>304</v>
      </c>
      <c r="I450" s="4"/>
      <c r="J450" s="4"/>
      <c r="K450" s="4">
        <v>231</v>
      </c>
      <c r="L450" s="4">
        <v>12</v>
      </c>
      <c r="M450" s="4">
        <v>3</v>
      </c>
      <c r="N450" s="4" t="s">
        <v>3</v>
      </c>
      <c r="O450" s="4">
        <v>2</v>
      </c>
      <c r="P450" s="4"/>
      <c r="Q450" s="4"/>
      <c r="R450" s="4"/>
      <c r="S450" s="4"/>
      <c r="T450" s="4"/>
      <c r="U450" s="4"/>
      <c r="V450" s="4"/>
      <c r="W450" s="4">
        <v>0</v>
      </c>
      <c r="X450" s="4">
        <v>1</v>
      </c>
      <c r="Y450" s="4">
        <v>0</v>
      </c>
      <c r="Z450" s="4"/>
      <c r="AA450" s="4"/>
      <c r="AB450" s="4"/>
    </row>
    <row r="451" spans="1:28" x14ac:dyDescent="0.2">
      <c r="A451" s="4">
        <v>50</v>
      </c>
      <c r="B451" s="4">
        <v>0</v>
      </c>
      <c r="C451" s="4">
        <v>0</v>
      </c>
      <c r="D451" s="4">
        <v>1</v>
      </c>
      <c r="E451" s="4">
        <v>204</v>
      </c>
      <c r="F451" s="4">
        <f>ROUND(Source!R437,O451)</f>
        <v>8433.7800000000007</v>
      </c>
      <c r="G451" s="4" t="s">
        <v>305</v>
      </c>
      <c r="H451" s="4" t="s">
        <v>306</v>
      </c>
      <c r="I451" s="4"/>
      <c r="J451" s="4"/>
      <c r="K451" s="4">
        <v>204</v>
      </c>
      <c r="L451" s="4">
        <v>13</v>
      </c>
      <c r="M451" s="4">
        <v>3</v>
      </c>
      <c r="N451" s="4" t="s">
        <v>3</v>
      </c>
      <c r="O451" s="4">
        <v>2</v>
      </c>
      <c r="P451" s="4"/>
      <c r="Q451" s="4"/>
      <c r="R451" s="4"/>
      <c r="S451" s="4"/>
      <c r="T451" s="4"/>
      <c r="U451" s="4"/>
      <c r="V451" s="4"/>
      <c r="W451" s="4">
        <v>8433.7800000000007</v>
      </c>
      <c r="X451" s="4">
        <v>1</v>
      </c>
      <c r="Y451" s="4">
        <v>8433.7800000000007</v>
      </c>
      <c r="Z451" s="4"/>
      <c r="AA451" s="4"/>
      <c r="AB451" s="4"/>
    </row>
    <row r="452" spans="1:28" x14ac:dyDescent="0.2">
      <c r="A452" s="4">
        <v>50</v>
      </c>
      <c r="B452" s="4">
        <v>0</v>
      </c>
      <c r="C452" s="4">
        <v>0</v>
      </c>
      <c r="D452" s="4">
        <v>1</v>
      </c>
      <c r="E452" s="4">
        <v>205</v>
      </c>
      <c r="F452" s="4">
        <f>ROUND(Source!S437,O452)</f>
        <v>200969.34</v>
      </c>
      <c r="G452" s="4" t="s">
        <v>307</v>
      </c>
      <c r="H452" s="4" t="s">
        <v>308</v>
      </c>
      <c r="I452" s="4"/>
      <c r="J452" s="4"/>
      <c r="K452" s="4">
        <v>205</v>
      </c>
      <c r="L452" s="4">
        <v>14</v>
      </c>
      <c r="M452" s="4">
        <v>3</v>
      </c>
      <c r="N452" s="4" t="s">
        <v>3</v>
      </c>
      <c r="O452" s="4">
        <v>2</v>
      </c>
      <c r="P452" s="4"/>
      <c r="Q452" s="4"/>
      <c r="R452" s="4"/>
      <c r="S452" s="4"/>
      <c r="T452" s="4"/>
      <c r="U452" s="4"/>
      <c r="V452" s="4"/>
      <c r="W452" s="4">
        <v>200969.34</v>
      </c>
      <c r="X452" s="4">
        <v>1</v>
      </c>
      <c r="Y452" s="4">
        <v>200969.34</v>
      </c>
      <c r="Z452" s="4"/>
      <c r="AA452" s="4"/>
      <c r="AB452" s="4"/>
    </row>
    <row r="453" spans="1:28" x14ac:dyDescent="0.2">
      <c r="A453" s="4">
        <v>50</v>
      </c>
      <c r="B453" s="4">
        <v>0</v>
      </c>
      <c r="C453" s="4">
        <v>0</v>
      </c>
      <c r="D453" s="4">
        <v>1</v>
      </c>
      <c r="E453" s="4">
        <v>232</v>
      </c>
      <c r="F453" s="4">
        <f>ROUND(Source!BC437,O453)</f>
        <v>0</v>
      </c>
      <c r="G453" s="4" t="s">
        <v>309</v>
      </c>
      <c r="H453" s="4" t="s">
        <v>310</v>
      </c>
      <c r="I453" s="4"/>
      <c r="J453" s="4"/>
      <c r="K453" s="4">
        <v>232</v>
      </c>
      <c r="L453" s="4">
        <v>15</v>
      </c>
      <c r="M453" s="4">
        <v>3</v>
      </c>
      <c r="N453" s="4" t="s">
        <v>3</v>
      </c>
      <c r="O453" s="4">
        <v>2</v>
      </c>
      <c r="P453" s="4"/>
      <c r="Q453" s="4"/>
      <c r="R453" s="4"/>
      <c r="S453" s="4"/>
      <c r="T453" s="4"/>
      <c r="U453" s="4"/>
      <c r="V453" s="4"/>
      <c r="W453" s="4">
        <v>0</v>
      </c>
      <c r="X453" s="4">
        <v>1</v>
      </c>
      <c r="Y453" s="4">
        <v>0</v>
      </c>
      <c r="Z453" s="4"/>
      <c r="AA453" s="4"/>
      <c r="AB453" s="4"/>
    </row>
    <row r="454" spans="1:28" x14ac:dyDescent="0.2">
      <c r="A454" s="4">
        <v>50</v>
      </c>
      <c r="B454" s="4">
        <v>0</v>
      </c>
      <c r="C454" s="4">
        <v>0</v>
      </c>
      <c r="D454" s="4">
        <v>1</v>
      </c>
      <c r="E454" s="4">
        <v>214</v>
      </c>
      <c r="F454" s="4">
        <f>ROUND(Source!AS437,O454)</f>
        <v>588499.84</v>
      </c>
      <c r="G454" s="4" t="s">
        <v>311</v>
      </c>
      <c r="H454" s="4" t="s">
        <v>312</v>
      </c>
      <c r="I454" s="4"/>
      <c r="J454" s="4"/>
      <c r="K454" s="4">
        <v>214</v>
      </c>
      <c r="L454" s="4">
        <v>16</v>
      </c>
      <c r="M454" s="4">
        <v>3</v>
      </c>
      <c r="N454" s="4" t="s">
        <v>3</v>
      </c>
      <c r="O454" s="4">
        <v>2</v>
      </c>
      <c r="P454" s="4"/>
      <c r="Q454" s="4"/>
      <c r="R454" s="4"/>
      <c r="S454" s="4"/>
      <c r="T454" s="4"/>
      <c r="U454" s="4"/>
      <c r="V454" s="4"/>
      <c r="W454" s="4">
        <v>586031.78</v>
      </c>
      <c r="X454" s="4">
        <v>1</v>
      </c>
      <c r="Y454" s="4">
        <v>586031.78</v>
      </c>
      <c r="Z454" s="4"/>
      <c r="AA454" s="4"/>
      <c r="AB454" s="4"/>
    </row>
    <row r="455" spans="1:28" x14ac:dyDescent="0.2">
      <c r="A455" s="4">
        <v>50</v>
      </c>
      <c r="B455" s="4">
        <v>0</v>
      </c>
      <c r="C455" s="4">
        <v>0</v>
      </c>
      <c r="D455" s="4">
        <v>1</v>
      </c>
      <c r="E455" s="4">
        <v>215</v>
      </c>
      <c r="F455" s="4">
        <f>ROUND(Source!AT437,O455)</f>
        <v>510327.36</v>
      </c>
      <c r="G455" s="4" t="s">
        <v>313</v>
      </c>
      <c r="H455" s="4" t="s">
        <v>314</v>
      </c>
      <c r="I455" s="4"/>
      <c r="J455" s="4"/>
      <c r="K455" s="4">
        <v>215</v>
      </c>
      <c r="L455" s="4">
        <v>17</v>
      </c>
      <c r="M455" s="4">
        <v>3</v>
      </c>
      <c r="N455" s="4" t="s">
        <v>3</v>
      </c>
      <c r="O455" s="4">
        <v>2</v>
      </c>
      <c r="P455" s="4"/>
      <c r="Q455" s="4"/>
      <c r="R455" s="4"/>
      <c r="S455" s="4"/>
      <c r="T455" s="4"/>
      <c r="U455" s="4"/>
      <c r="V455" s="4"/>
      <c r="W455" s="4">
        <v>510327.36</v>
      </c>
      <c r="X455" s="4">
        <v>1</v>
      </c>
      <c r="Y455" s="4">
        <v>510327.36</v>
      </c>
      <c r="Z455" s="4"/>
      <c r="AA455" s="4"/>
      <c r="AB455" s="4"/>
    </row>
    <row r="456" spans="1:28" x14ac:dyDescent="0.2">
      <c r="A456" s="4">
        <v>50</v>
      </c>
      <c r="B456" s="4">
        <v>0</v>
      </c>
      <c r="C456" s="4">
        <v>0</v>
      </c>
      <c r="D456" s="4">
        <v>1</v>
      </c>
      <c r="E456" s="4">
        <v>217</v>
      </c>
      <c r="F456" s="4">
        <f>ROUND(Source!AU437,O456)</f>
        <v>0</v>
      </c>
      <c r="G456" s="4" t="s">
        <v>315</v>
      </c>
      <c r="H456" s="4" t="s">
        <v>316</v>
      </c>
      <c r="I456" s="4"/>
      <c r="J456" s="4"/>
      <c r="K456" s="4">
        <v>217</v>
      </c>
      <c r="L456" s="4">
        <v>18</v>
      </c>
      <c r="M456" s="4">
        <v>3</v>
      </c>
      <c r="N456" s="4" t="s">
        <v>3</v>
      </c>
      <c r="O456" s="4">
        <v>2</v>
      </c>
      <c r="P456" s="4"/>
      <c r="Q456" s="4"/>
      <c r="R456" s="4"/>
      <c r="S456" s="4"/>
      <c r="T456" s="4"/>
      <c r="U456" s="4"/>
      <c r="V456" s="4"/>
      <c r="W456" s="4">
        <v>0</v>
      </c>
      <c r="X456" s="4">
        <v>1</v>
      </c>
      <c r="Y456" s="4">
        <v>0</v>
      </c>
      <c r="Z456" s="4"/>
      <c r="AA456" s="4"/>
      <c r="AB456" s="4"/>
    </row>
    <row r="457" spans="1:28" x14ac:dyDescent="0.2">
      <c r="A457" s="4">
        <v>50</v>
      </c>
      <c r="B457" s="4">
        <v>0</v>
      </c>
      <c r="C457" s="4">
        <v>0</v>
      </c>
      <c r="D457" s="4">
        <v>1</v>
      </c>
      <c r="E457" s="4">
        <v>230</v>
      </c>
      <c r="F457" s="4">
        <f>ROUND(Source!BA437,O457)</f>
        <v>0</v>
      </c>
      <c r="G457" s="4" t="s">
        <v>317</v>
      </c>
      <c r="H457" s="4" t="s">
        <v>318</v>
      </c>
      <c r="I457" s="4"/>
      <c r="J457" s="4"/>
      <c r="K457" s="4">
        <v>230</v>
      </c>
      <c r="L457" s="4">
        <v>19</v>
      </c>
      <c r="M457" s="4">
        <v>3</v>
      </c>
      <c r="N457" s="4" t="s">
        <v>3</v>
      </c>
      <c r="O457" s="4">
        <v>2</v>
      </c>
      <c r="P457" s="4"/>
      <c r="Q457" s="4"/>
      <c r="R457" s="4"/>
      <c r="S457" s="4"/>
      <c r="T457" s="4"/>
      <c r="U457" s="4"/>
      <c r="V457" s="4"/>
      <c r="W457" s="4">
        <v>0</v>
      </c>
      <c r="X457" s="4">
        <v>1</v>
      </c>
      <c r="Y457" s="4">
        <v>0</v>
      </c>
      <c r="Z457" s="4"/>
      <c r="AA457" s="4"/>
      <c r="AB457" s="4"/>
    </row>
    <row r="458" spans="1:28" x14ac:dyDescent="0.2">
      <c r="A458" s="4">
        <v>50</v>
      </c>
      <c r="B458" s="4">
        <v>0</v>
      </c>
      <c r="C458" s="4">
        <v>0</v>
      </c>
      <c r="D458" s="4">
        <v>1</v>
      </c>
      <c r="E458" s="4">
        <v>206</v>
      </c>
      <c r="F458" s="4">
        <f>ROUND(Source!T437,O458)</f>
        <v>0</v>
      </c>
      <c r="G458" s="4" t="s">
        <v>319</v>
      </c>
      <c r="H458" s="4" t="s">
        <v>320</v>
      </c>
      <c r="I458" s="4"/>
      <c r="J458" s="4"/>
      <c r="K458" s="4">
        <v>206</v>
      </c>
      <c r="L458" s="4">
        <v>20</v>
      </c>
      <c r="M458" s="4">
        <v>3</v>
      </c>
      <c r="N458" s="4" t="s">
        <v>3</v>
      </c>
      <c r="O458" s="4">
        <v>2</v>
      </c>
      <c r="P458" s="4"/>
      <c r="Q458" s="4"/>
      <c r="R458" s="4"/>
      <c r="S458" s="4"/>
      <c r="T458" s="4"/>
      <c r="U458" s="4"/>
      <c r="V458" s="4"/>
      <c r="W458" s="4">
        <v>0</v>
      </c>
      <c r="X458" s="4">
        <v>1</v>
      </c>
      <c r="Y458" s="4">
        <v>0</v>
      </c>
      <c r="Z458" s="4"/>
      <c r="AA458" s="4"/>
      <c r="AB458" s="4"/>
    </row>
    <row r="459" spans="1:28" x14ac:dyDescent="0.2">
      <c r="A459" s="4">
        <v>50</v>
      </c>
      <c r="B459" s="4">
        <v>0</v>
      </c>
      <c r="C459" s="4">
        <v>0</v>
      </c>
      <c r="D459" s="4">
        <v>1</v>
      </c>
      <c r="E459" s="4">
        <v>207</v>
      </c>
      <c r="F459" s="4">
        <f>Source!U437</f>
        <v>583.20519999999988</v>
      </c>
      <c r="G459" s="4" t="s">
        <v>321</v>
      </c>
      <c r="H459" s="4" t="s">
        <v>322</v>
      </c>
      <c r="I459" s="4"/>
      <c r="J459" s="4"/>
      <c r="K459" s="4">
        <v>207</v>
      </c>
      <c r="L459" s="4">
        <v>21</v>
      </c>
      <c r="M459" s="4">
        <v>3</v>
      </c>
      <c r="N459" s="4" t="s">
        <v>3</v>
      </c>
      <c r="O459" s="4">
        <v>-1</v>
      </c>
      <c r="P459" s="4"/>
      <c r="Q459" s="4"/>
      <c r="R459" s="4"/>
      <c r="S459" s="4"/>
      <c r="T459" s="4"/>
      <c r="U459" s="4"/>
      <c r="V459" s="4"/>
      <c r="W459" s="4">
        <v>583.20519999999988</v>
      </c>
      <c r="X459" s="4">
        <v>1</v>
      </c>
      <c r="Y459" s="4">
        <v>583.20519999999988</v>
      </c>
      <c r="Z459" s="4"/>
      <c r="AA459" s="4"/>
      <c r="AB459" s="4"/>
    </row>
    <row r="460" spans="1:28" x14ac:dyDescent="0.2">
      <c r="A460" s="4">
        <v>50</v>
      </c>
      <c r="B460" s="4">
        <v>0</v>
      </c>
      <c r="C460" s="4">
        <v>0</v>
      </c>
      <c r="D460" s="4">
        <v>1</v>
      </c>
      <c r="E460" s="4">
        <v>208</v>
      </c>
      <c r="F460" s="4">
        <f>Source!V437</f>
        <v>23.172499999999999</v>
      </c>
      <c r="G460" s="4" t="s">
        <v>323</v>
      </c>
      <c r="H460" s="4" t="s">
        <v>324</v>
      </c>
      <c r="I460" s="4"/>
      <c r="J460" s="4"/>
      <c r="K460" s="4">
        <v>208</v>
      </c>
      <c r="L460" s="4">
        <v>22</v>
      </c>
      <c r="M460" s="4">
        <v>3</v>
      </c>
      <c r="N460" s="4" t="s">
        <v>3</v>
      </c>
      <c r="O460" s="4">
        <v>-1</v>
      </c>
      <c r="P460" s="4"/>
      <c r="Q460" s="4"/>
      <c r="R460" s="4"/>
      <c r="S460" s="4"/>
      <c r="T460" s="4"/>
      <c r="U460" s="4"/>
      <c r="V460" s="4"/>
      <c r="W460" s="4">
        <v>23.172499999999999</v>
      </c>
      <c r="X460" s="4">
        <v>1</v>
      </c>
      <c r="Y460" s="4">
        <v>23.172499999999999</v>
      </c>
      <c r="Z460" s="4"/>
      <c r="AA460" s="4"/>
      <c r="AB460" s="4"/>
    </row>
    <row r="461" spans="1:28" x14ac:dyDescent="0.2">
      <c r="A461" s="4">
        <v>50</v>
      </c>
      <c r="B461" s="4">
        <v>0</v>
      </c>
      <c r="C461" s="4">
        <v>0</v>
      </c>
      <c r="D461" s="4">
        <v>1</v>
      </c>
      <c r="E461" s="4">
        <v>209</v>
      </c>
      <c r="F461" s="4">
        <f>ROUND(Source!W437,O461)</f>
        <v>0</v>
      </c>
      <c r="G461" s="4" t="s">
        <v>325</v>
      </c>
      <c r="H461" s="4" t="s">
        <v>326</v>
      </c>
      <c r="I461" s="4"/>
      <c r="J461" s="4"/>
      <c r="K461" s="4">
        <v>209</v>
      </c>
      <c r="L461" s="4">
        <v>23</v>
      </c>
      <c r="M461" s="4">
        <v>3</v>
      </c>
      <c r="N461" s="4" t="s">
        <v>3</v>
      </c>
      <c r="O461" s="4">
        <v>2</v>
      </c>
      <c r="P461" s="4"/>
      <c r="Q461" s="4"/>
      <c r="R461" s="4"/>
      <c r="S461" s="4"/>
      <c r="T461" s="4"/>
      <c r="U461" s="4"/>
      <c r="V461" s="4"/>
      <c r="W461" s="4">
        <v>0</v>
      </c>
      <c r="X461" s="4">
        <v>1</v>
      </c>
      <c r="Y461" s="4">
        <v>0</v>
      </c>
      <c r="Z461" s="4"/>
      <c r="AA461" s="4"/>
      <c r="AB461" s="4"/>
    </row>
    <row r="462" spans="1:28" x14ac:dyDescent="0.2">
      <c r="A462" s="4">
        <v>50</v>
      </c>
      <c r="B462" s="4">
        <v>0</v>
      </c>
      <c r="C462" s="4">
        <v>0</v>
      </c>
      <c r="D462" s="4">
        <v>1</v>
      </c>
      <c r="E462" s="4">
        <v>233</v>
      </c>
      <c r="F462" s="4">
        <f>ROUND(Source!BD437,O462)</f>
        <v>0</v>
      </c>
      <c r="G462" s="4" t="s">
        <v>327</v>
      </c>
      <c r="H462" s="4" t="s">
        <v>328</v>
      </c>
      <c r="I462" s="4"/>
      <c r="J462" s="4"/>
      <c r="K462" s="4">
        <v>233</v>
      </c>
      <c r="L462" s="4">
        <v>24</v>
      </c>
      <c r="M462" s="4">
        <v>3</v>
      </c>
      <c r="N462" s="4" t="s">
        <v>3</v>
      </c>
      <c r="O462" s="4">
        <v>2</v>
      </c>
      <c r="P462" s="4"/>
      <c r="Q462" s="4"/>
      <c r="R462" s="4"/>
      <c r="S462" s="4"/>
      <c r="T462" s="4"/>
      <c r="U462" s="4"/>
      <c r="V462" s="4"/>
      <c r="W462" s="4">
        <v>0</v>
      </c>
      <c r="X462" s="4">
        <v>1</v>
      </c>
      <c r="Y462" s="4">
        <v>0</v>
      </c>
      <c r="Z462" s="4"/>
      <c r="AA462" s="4"/>
      <c r="AB462" s="4"/>
    </row>
    <row r="463" spans="1:28" x14ac:dyDescent="0.2">
      <c r="A463" s="4">
        <v>50</v>
      </c>
      <c r="B463" s="4">
        <v>0</v>
      </c>
      <c r="C463" s="4">
        <v>0</v>
      </c>
      <c r="D463" s="4">
        <v>1</v>
      </c>
      <c r="E463" s="4">
        <v>210</v>
      </c>
      <c r="F463" s="4">
        <f>ROUND(Source!X437,O463)</f>
        <v>176791.97</v>
      </c>
      <c r="G463" s="4" t="s">
        <v>329</v>
      </c>
      <c r="H463" s="4" t="s">
        <v>330</v>
      </c>
      <c r="I463" s="4"/>
      <c r="J463" s="4"/>
      <c r="K463" s="4">
        <v>210</v>
      </c>
      <c r="L463" s="4">
        <v>25</v>
      </c>
      <c r="M463" s="4">
        <v>3</v>
      </c>
      <c r="N463" s="4" t="s">
        <v>3</v>
      </c>
      <c r="O463" s="4">
        <v>2</v>
      </c>
      <c r="P463" s="4"/>
      <c r="Q463" s="4"/>
      <c r="R463" s="4"/>
      <c r="S463" s="4"/>
      <c r="T463" s="4"/>
      <c r="U463" s="4"/>
      <c r="V463" s="4"/>
      <c r="W463" s="4">
        <v>176791.97</v>
      </c>
      <c r="X463" s="4">
        <v>1</v>
      </c>
      <c r="Y463" s="4">
        <v>176791.97</v>
      </c>
      <c r="Z463" s="4"/>
      <c r="AA463" s="4"/>
      <c r="AB463" s="4"/>
    </row>
    <row r="464" spans="1:28" x14ac:dyDescent="0.2">
      <c r="A464" s="4">
        <v>50</v>
      </c>
      <c r="B464" s="4">
        <v>0</v>
      </c>
      <c r="C464" s="4">
        <v>0</v>
      </c>
      <c r="D464" s="4">
        <v>1</v>
      </c>
      <c r="E464" s="4">
        <v>211</v>
      </c>
      <c r="F464" s="4">
        <f>ROUND(Source!Y437,O464)</f>
        <v>123205.68</v>
      </c>
      <c r="G464" s="4" t="s">
        <v>331</v>
      </c>
      <c r="H464" s="4" t="s">
        <v>332</v>
      </c>
      <c r="I464" s="4"/>
      <c r="J464" s="4"/>
      <c r="K464" s="4">
        <v>211</v>
      </c>
      <c r="L464" s="4">
        <v>26</v>
      </c>
      <c r="M464" s="4">
        <v>3</v>
      </c>
      <c r="N464" s="4" t="s">
        <v>3</v>
      </c>
      <c r="O464" s="4">
        <v>2</v>
      </c>
      <c r="P464" s="4"/>
      <c r="Q464" s="4"/>
      <c r="R464" s="4"/>
      <c r="S464" s="4"/>
      <c r="T464" s="4"/>
      <c r="U464" s="4"/>
      <c r="V464" s="4"/>
      <c r="W464" s="4">
        <v>123205.68</v>
      </c>
      <c r="X464" s="4">
        <v>1</v>
      </c>
      <c r="Y464" s="4">
        <v>123205.68</v>
      </c>
      <c r="Z464" s="4"/>
      <c r="AA464" s="4"/>
      <c r="AB464" s="4"/>
    </row>
    <row r="465" spans="1:28" x14ac:dyDescent="0.2">
      <c r="A465" s="4">
        <v>50</v>
      </c>
      <c r="B465" s="4">
        <v>0</v>
      </c>
      <c r="C465" s="4">
        <v>0</v>
      </c>
      <c r="D465" s="4">
        <v>1</v>
      </c>
      <c r="E465" s="4">
        <v>224</v>
      </c>
      <c r="F465" s="4">
        <f>ROUND(Source!AR437,O465)</f>
        <v>1098827.2</v>
      </c>
      <c r="G465" s="4" t="s">
        <v>333</v>
      </c>
      <c r="H465" s="4" t="s">
        <v>334</v>
      </c>
      <c r="I465" s="4"/>
      <c r="J465" s="4"/>
      <c r="K465" s="4">
        <v>224</v>
      </c>
      <c r="L465" s="4">
        <v>27</v>
      </c>
      <c r="M465" s="4">
        <v>3</v>
      </c>
      <c r="N465" s="4" t="s">
        <v>3</v>
      </c>
      <c r="O465" s="4">
        <v>2</v>
      </c>
      <c r="P465" s="4"/>
      <c r="Q465" s="4"/>
      <c r="R465" s="4"/>
      <c r="S465" s="4"/>
      <c r="T465" s="4"/>
      <c r="U465" s="4"/>
      <c r="V465" s="4"/>
      <c r="W465" s="4">
        <v>1098827.2</v>
      </c>
      <c r="X465" s="4">
        <v>1</v>
      </c>
      <c r="Y465" s="4">
        <v>1098827.2</v>
      </c>
      <c r="Z465" s="4"/>
      <c r="AA465" s="4"/>
      <c r="AB465" s="4"/>
    </row>
    <row r="466" spans="1:28" x14ac:dyDescent="0.2">
      <c r="A466" s="4">
        <v>50</v>
      </c>
      <c r="B466" s="4">
        <v>1</v>
      </c>
      <c r="C466" s="4">
        <v>0</v>
      </c>
      <c r="D466" s="4">
        <v>2</v>
      </c>
      <c r="E466" s="4">
        <v>0</v>
      </c>
      <c r="F466" s="4">
        <f>ROUND(F452,O466)</f>
        <v>200969.34</v>
      </c>
      <c r="G466" s="4" t="s">
        <v>335</v>
      </c>
      <c r="H466" s="4" t="s">
        <v>307</v>
      </c>
      <c r="I466" s="4"/>
      <c r="J466" s="4"/>
      <c r="K466" s="4">
        <v>212</v>
      </c>
      <c r="L466" s="4">
        <v>28</v>
      </c>
      <c r="M466" s="4">
        <v>0</v>
      </c>
      <c r="N466" s="4" t="s">
        <v>3</v>
      </c>
      <c r="O466" s="4">
        <v>2</v>
      </c>
      <c r="P466" s="4"/>
      <c r="Q466" s="4"/>
      <c r="R466" s="4"/>
      <c r="S466" s="4"/>
      <c r="T466" s="4"/>
      <c r="U466" s="4"/>
      <c r="V466" s="4"/>
      <c r="W466" s="4">
        <v>200969.34</v>
      </c>
      <c r="X466" s="4">
        <v>1</v>
      </c>
      <c r="Y466" s="4">
        <v>200969.34</v>
      </c>
      <c r="Z466" s="4"/>
      <c r="AA466" s="4"/>
      <c r="AB466" s="4"/>
    </row>
    <row r="467" spans="1:28" x14ac:dyDescent="0.2">
      <c r="A467" s="4">
        <v>50</v>
      </c>
      <c r="B467" s="4">
        <v>1</v>
      </c>
      <c r="C467" s="4">
        <v>0</v>
      </c>
      <c r="D467" s="4">
        <v>2</v>
      </c>
      <c r="E467" s="4">
        <v>0</v>
      </c>
      <c r="F467" s="4">
        <f>ROUND(F449,O467)</f>
        <v>37548.46</v>
      </c>
      <c r="G467" s="4" t="s">
        <v>336</v>
      </c>
      <c r="H467" s="4" t="s">
        <v>337</v>
      </c>
      <c r="I467" s="4"/>
      <c r="J467" s="4"/>
      <c r="K467" s="4">
        <v>212</v>
      </c>
      <c r="L467" s="4">
        <v>29</v>
      </c>
      <c r="M467" s="4">
        <v>0</v>
      </c>
      <c r="N467" s="4" t="s">
        <v>3</v>
      </c>
      <c r="O467" s="4">
        <v>2</v>
      </c>
      <c r="P467" s="4"/>
      <c r="Q467" s="4"/>
      <c r="R467" s="4"/>
      <c r="S467" s="4"/>
      <c r="T467" s="4"/>
      <c r="U467" s="4"/>
      <c r="V467" s="4"/>
      <c r="W467" s="4">
        <v>37548.46</v>
      </c>
      <c r="X467" s="4">
        <v>1</v>
      </c>
      <c r="Y467" s="4">
        <v>37548.46</v>
      </c>
      <c r="Z467" s="4"/>
      <c r="AA467" s="4"/>
      <c r="AB467" s="4"/>
    </row>
    <row r="468" spans="1:28" x14ac:dyDescent="0.2">
      <c r="A468" s="4">
        <v>50</v>
      </c>
      <c r="B468" s="4">
        <v>1</v>
      </c>
      <c r="C468" s="4">
        <v>0</v>
      </c>
      <c r="D468" s="4">
        <v>2</v>
      </c>
      <c r="E468" s="4">
        <v>0</v>
      </c>
      <c r="F468" s="4">
        <f>ROUND(F440,O468)</f>
        <v>560311.75</v>
      </c>
      <c r="G468" s="4" t="s">
        <v>338</v>
      </c>
      <c r="H468" s="4" t="s">
        <v>339</v>
      </c>
      <c r="I468" s="4"/>
      <c r="J468" s="4"/>
      <c r="K468" s="4">
        <v>212</v>
      </c>
      <c r="L468" s="4">
        <v>30</v>
      </c>
      <c r="M468" s="4">
        <v>0</v>
      </c>
      <c r="N468" s="4" t="s">
        <v>3</v>
      </c>
      <c r="O468" s="4">
        <v>2</v>
      </c>
      <c r="P468" s="4"/>
      <c r="Q468" s="4"/>
      <c r="R468" s="4"/>
      <c r="S468" s="4"/>
      <c r="T468" s="4"/>
      <c r="U468" s="4"/>
      <c r="V468" s="4"/>
      <c r="W468" s="4">
        <v>560311.75</v>
      </c>
      <c r="X468" s="4">
        <v>1</v>
      </c>
      <c r="Y468" s="4">
        <v>560311.75</v>
      </c>
      <c r="Z468" s="4"/>
      <c r="AA468" s="4"/>
      <c r="AB468" s="4"/>
    </row>
    <row r="469" spans="1:28" x14ac:dyDescent="0.2">
      <c r="A469" s="4">
        <v>50</v>
      </c>
      <c r="B469" s="4">
        <v>1</v>
      </c>
      <c r="C469" s="4">
        <v>0</v>
      </c>
      <c r="D469" s="4">
        <v>2</v>
      </c>
      <c r="E469" s="4">
        <v>0</v>
      </c>
      <c r="F469" s="4">
        <f>ROUND(F463,O469)</f>
        <v>176791.97</v>
      </c>
      <c r="G469" s="4" t="s">
        <v>340</v>
      </c>
      <c r="H469" s="4" t="s">
        <v>329</v>
      </c>
      <c r="I469" s="4"/>
      <c r="J469" s="4"/>
      <c r="K469" s="4">
        <v>212</v>
      </c>
      <c r="L469" s="4">
        <v>31</v>
      </c>
      <c r="M469" s="4">
        <v>0</v>
      </c>
      <c r="N469" s="4" t="s">
        <v>3</v>
      </c>
      <c r="O469" s="4">
        <v>2</v>
      </c>
      <c r="P469" s="4"/>
      <c r="Q469" s="4"/>
      <c r="R469" s="4"/>
      <c r="S469" s="4"/>
      <c r="T469" s="4"/>
      <c r="U469" s="4"/>
      <c r="V469" s="4"/>
      <c r="W469" s="4">
        <v>176791.97</v>
      </c>
      <c r="X469" s="4">
        <v>1</v>
      </c>
      <c r="Y469" s="4">
        <v>176791.97</v>
      </c>
      <c r="Z469" s="4"/>
      <c r="AA469" s="4"/>
      <c r="AB469" s="4"/>
    </row>
    <row r="470" spans="1:28" x14ac:dyDescent="0.2">
      <c r="A470" s="4">
        <v>50</v>
      </c>
      <c r="B470" s="4">
        <v>1</v>
      </c>
      <c r="C470" s="4">
        <v>0</v>
      </c>
      <c r="D470" s="4">
        <v>2</v>
      </c>
      <c r="E470" s="4">
        <v>0</v>
      </c>
      <c r="F470" s="4">
        <f>ROUND(F464,O470)</f>
        <v>123205.68</v>
      </c>
      <c r="G470" s="4" t="s">
        <v>341</v>
      </c>
      <c r="H470" s="4" t="s">
        <v>342</v>
      </c>
      <c r="I470" s="4"/>
      <c r="J470" s="4"/>
      <c r="K470" s="4">
        <v>212</v>
      </c>
      <c r="L470" s="4">
        <v>32</v>
      </c>
      <c r="M470" s="4">
        <v>0</v>
      </c>
      <c r="N470" s="4" t="s">
        <v>3</v>
      </c>
      <c r="O470" s="4">
        <v>2</v>
      </c>
      <c r="P470" s="4"/>
      <c r="Q470" s="4"/>
      <c r="R470" s="4"/>
      <c r="S470" s="4"/>
      <c r="T470" s="4"/>
      <c r="U470" s="4"/>
      <c r="V470" s="4"/>
      <c r="W470" s="4">
        <v>123205.68</v>
      </c>
      <c r="X470" s="4">
        <v>1</v>
      </c>
      <c r="Y470" s="4">
        <v>123205.68</v>
      </c>
      <c r="Z470" s="4"/>
      <c r="AA470" s="4"/>
      <c r="AB470" s="4"/>
    </row>
    <row r="471" spans="1:28" x14ac:dyDescent="0.2">
      <c r="A471" s="4">
        <v>50</v>
      </c>
      <c r="B471" s="4">
        <v>0</v>
      </c>
      <c r="C471" s="4">
        <v>0</v>
      </c>
      <c r="D471" s="4">
        <v>2</v>
      </c>
      <c r="E471" s="4">
        <v>0</v>
      </c>
      <c r="F471" s="4">
        <v>0</v>
      </c>
      <c r="G471" s="4" t="s">
        <v>343</v>
      </c>
      <c r="H471" s="4" t="s">
        <v>328</v>
      </c>
      <c r="I471" s="4"/>
      <c r="J471" s="4"/>
      <c r="K471" s="4">
        <v>212</v>
      </c>
      <c r="L471" s="4">
        <v>33</v>
      </c>
      <c r="M471" s="4">
        <v>1</v>
      </c>
      <c r="N471" s="4" t="s">
        <v>3</v>
      </c>
      <c r="O471" s="4">
        <v>2</v>
      </c>
      <c r="P471" s="4"/>
      <c r="Q471" s="4"/>
      <c r="R471" s="4"/>
      <c r="S471" s="4"/>
      <c r="T471" s="4"/>
      <c r="U471" s="4"/>
      <c r="V471" s="4"/>
      <c r="W471" s="4">
        <v>0</v>
      </c>
      <c r="X471" s="4">
        <v>1</v>
      </c>
      <c r="Y471" s="4">
        <v>0</v>
      </c>
      <c r="Z471" s="4"/>
      <c r="AA471" s="4"/>
      <c r="AB471" s="4"/>
    </row>
    <row r="472" spans="1:28" x14ac:dyDescent="0.2">
      <c r="A472" s="4">
        <v>50</v>
      </c>
      <c r="B472" s="4">
        <v>0</v>
      </c>
      <c r="C472" s="4">
        <v>0</v>
      </c>
      <c r="D472" s="4">
        <v>2</v>
      </c>
      <c r="E472" s="4">
        <v>0</v>
      </c>
      <c r="F472" s="4">
        <v>0</v>
      </c>
      <c r="G472" s="4" t="s">
        <v>344</v>
      </c>
      <c r="H472" s="4" t="s">
        <v>345</v>
      </c>
      <c r="I472" s="4"/>
      <c r="J472" s="4"/>
      <c r="K472" s="4">
        <v>212</v>
      </c>
      <c r="L472" s="4">
        <v>34</v>
      </c>
      <c r="M472" s="4">
        <v>1</v>
      </c>
      <c r="N472" s="4" t="s">
        <v>3</v>
      </c>
      <c r="O472" s="4">
        <v>2</v>
      </c>
      <c r="P472" s="4"/>
      <c r="Q472" s="4"/>
      <c r="R472" s="4"/>
      <c r="S472" s="4"/>
      <c r="T472" s="4"/>
      <c r="U472" s="4"/>
      <c r="V472" s="4"/>
      <c r="W472" s="4">
        <v>0</v>
      </c>
      <c r="X472" s="4">
        <v>1</v>
      </c>
      <c r="Y472" s="4">
        <v>0</v>
      </c>
      <c r="Z472" s="4"/>
      <c r="AA472" s="4"/>
      <c r="AB472" s="4"/>
    </row>
    <row r="473" spans="1:28" x14ac:dyDescent="0.2">
      <c r="A473" s="4">
        <v>50</v>
      </c>
      <c r="B473" s="4">
        <v>1</v>
      </c>
      <c r="C473" s="4">
        <v>0</v>
      </c>
      <c r="D473" s="4">
        <v>2</v>
      </c>
      <c r="E473" s="4">
        <v>213</v>
      </c>
      <c r="F473" s="4">
        <f>ROUND(F465,O473)</f>
        <v>1098827.2</v>
      </c>
      <c r="G473" s="4" t="s">
        <v>346</v>
      </c>
      <c r="H473" s="4" t="s">
        <v>347</v>
      </c>
      <c r="I473" s="4"/>
      <c r="J473" s="4"/>
      <c r="K473" s="4">
        <v>212</v>
      </c>
      <c r="L473" s="4">
        <v>35</v>
      </c>
      <c r="M473" s="4">
        <v>0</v>
      </c>
      <c r="N473" s="4" t="s">
        <v>3</v>
      </c>
      <c r="O473" s="4">
        <v>2</v>
      </c>
      <c r="P473" s="4"/>
      <c r="Q473" s="4"/>
      <c r="R473" s="4"/>
      <c r="S473" s="4"/>
      <c r="T473" s="4"/>
      <c r="U473" s="4"/>
      <c r="V473" s="4"/>
      <c r="W473" s="4">
        <v>1098827.2</v>
      </c>
      <c r="X473" s="4">
        <v>1</v>
      </c>
      <c r="Y473" s="4">
        <v>1098827.2</v>
      </c>
      <c r="Z473" s="4"/>
      <c r="AA473" s="4"/>
      <c r="AB473" s="4"/>
    </row>
    <row r="476" spans="1:28" x14ac:dyDescent="0.2">
      <c r="A476">
        <v>70</v>
      </c>
      <c r="B476">
        <v>1</v>
      </c>
      <c r="D476">
        <v>1</v>
      </c>
      <c r="E476" t="s">
        <v>414</v>
      </c>
      <c r="F476" t="s">
        <v>415</v>
      </c>
      <c r="G476">
        <v>1</v>
      </c>
      <c r="H476">
        <v>0</v>
      </c>
      <c r="I476" t="s">
        <v>3</v>
      </c>
      <c r="J476">
        <v>1</v>
      </c>
      <c r="K476">
        <v>0</v>
      </c>
      <c r="L476" t="s">
        <v>3</v>
      </c>
      <c r="M476" t="s">
        <v>3</v>
      </c>
      <c r="N476">
        <v>0</v>
      </c>
      <c r="P476" t="s">
        <v>416</v>
      </c>
    </row>
    <row r="477" spans="1:28" x14ac:dyDescent="0.2">
      <c r="A477">
        <v>70</v>
      </c>
      <c r="B477">
        <v>1</v>
      </c>
      <c r="D477">
        <v>2</v>
      </c>
      <c r="E477" t="s">
        <v>417</v>
      </c>
      <c r="F477" t="s">
        <v>418</v>
      </c>
      <c r="G477">
        <v>0</v>
      </c>
      <c r="H477">
        <v>0</v>
      </c>
      <c r="I477" t="s">
        <v>3</v>
      </c>
      <c r="J477">
        <v>1</v>
      </c>
      <c r="K477">
        <v>0</v>
      </c>
      <c r="L477" t="s">
        <v>3</v>
      </c>
      <c r="M477" t="s">
        <v>3</v>
      </c>
      <c r="N477">
        <v>0</v>
      </c>
      <c r="P477" t="s">
        <v>419</v>
      </c>
    </row>
    <row r="478" spans="1:28" x14ac:dyDescent="0.2">
      <c r="A478">
        <v>70</v>
      </c>
      <c r="B478">
        <v>1</v>
      </c>
      <c r="D478">
        <v>3</v>
      </c>
      <c r="E478" t="s">
        <v>420</v>
      </c>
      <c r="F478" t="s">
        <v>421</v>
      </c>
      <c r="G478">
        <v>0</v>
      </c>
      <c r="H478">
        <v>0</v>
      </c>
      <c r="I478" t="s">
        <v>3</v>
      </c>
      <c r="J478">
        <v>1</v>
      </c>
      <c r="K478">
        <v>0</v>
      </c>
      <c r="L478" t="s">
        <v>3</v>
      </c>
      <c r="M478" t="s">
        <v>3</v>
      </c>
      <c r="N478">
        <v>0</v>
      </c>
      <c r="P478" t="s">
        <v>422</v>
      </c>
    </row>
    <row r="479" spans="1:28" x14ac:dyDescent="0.2">
      <c r="A479">
        <v>70</v>
      </c>
      <c r="B479">
        <v>1</v>
      </c>
      <c r="D479">
        <v>4</v>
      </c>
      <c r="E479" t="s">
        <v>423</v>
      </c>
      <c r="F479" t="s">
        <v>424</v>
      </c>
      <c r="G479">
        <v>0</v>
      </c>
      <c r="H479">
        <v>0</v>
      </c>
      <c r="I479" t="s">
        <v>425</v>
      </c>
      <c r="J479">
        <v>0</v>
      </c>
      <c r="K479">
        <v>0</v>
      </c>
      <c r="L479" t="s">
        <v>3</v>
      </c>
      <c r="M479" t="s">
        <v>3</v>
      </c>
      <c r="N479">
        <v>0</v>
      </c>
      <c r="P479" t="s">
        <v>426</v>
      </c>
    </row>
    <row r="480" spans="1:28" x14ac:dyDescent="0.2">
      <c r="A480">
        <v>70</v>
      </c>
      <c r="B480">
        <v>1</v>
      </c>
      <c r="D480">
        <v>5</v>
      </c>
      <c r="E480" t="s">
        <v>427</v>
      </c>
      <c r="F480" t="s">
        <v>428</v>
      </c>
      <c r="G480">
        <v>0</v>
      </c>
      <c r="H480">
        <v>0</v>
      </c>
      <c r="I480" t="s">
        <v>429</v>
      </c>
      <c r="J480">
        <v>0</v>
      </c>
      <c r="K480">
        <v>0</v>
      </c>
      <c r="L480" t="s">
        <v>3</v>
      </c>
      <c r="M480" t="s">
        <v>3</v>
      </c>
      <c r="N480">
        <v>0</v>
      </c>
      <c r="P480" t="s">
        <v>430</v>
      </c>
    </row>
    <row r="481" spans="1:16" x14ac:dyDescent="0.2">
      <c r="A481">
        <v>70</v>
      </c>
      <c r="B481">
        <v>1</v>
      </c>
      <c r="D481">
        <v>6</v>
      </c>
      <c r="E481" t="s">
        <v>431</v>
      </c>
      <c r="F481" t="s">
        <v>432</v>
      </c>
      <c r="G481">
        <v>0</v>
      </c>
      <c r="H481">
        <v>0</v>
      </c>
      <c r="I481" t="s">
        <v>433</v>
      </c>
      <c r="J481">
        <v>0</v>
      </c>
      <c r="K481">
        <v>0</v>
      </c>
      <c r="L481" t="s">
        <v>3</v>
      </c>
      <c r="M481" t="s">
        <v>3</v>
      </c>
      <c r="N481">
        <v>0</v>
      </c>
      <c r="P481" t="s">
        <v>434</v>
      </c>
    </row>
    <row r="482" spans="1:16" x14ac:dyDescent="0.2">
      <c r="A482">
        <v>70</v>
      </c>
      <c r="B482">
        <v>1</v>
      </c>
      <c r="D482">
        <v>7</v>
      </c>
      <c r="E482" t="s">
        <v>435</v>
      </c>
      <c r="F482" t="s">
        <v>436</v>
      </c>
      <c r="G482">
        <v>1</v>
      </c>
      <c r="H482">
        <v>0</v>
      </c>
      <c r="I482" t="s">
        <v>3</v>
      </c>
      <c r="J482">
        <v>0</v>
      </c>
      <c r="K482">
        <v>0</v>
      </c>
      <c r="L482" t="s">
        <v>3</v>
      </c>
      <c r="M482" t="s">
        <v>3</v>
      </c>
      <c r="N482">
        <v>0</v>
      </c>
      <c r="P482" t="s">
        <v>437</v>
      </c>
    </row>
    <row r="483" spans="1:16" x14ac:dyDescent="0.2">
      <c r="A483">
        <v>70</v>
      </c>
      <c r="B483">
        <v>1</v>
      </c>
      <c r="D483">
        <v>8</v>
      </c>
      <c r="E483" t="s">
        <v>438</v>
      </c>
      <c r="F483" t="s">
        <v>439</v>
      </c>
      <c r="G483">
        <v>0</v>
      </c>
      <c r="H483">
        <v>0</v>
      </c>
      <c r="I483" t="s">
        <v>440</v>
      </c>
      <c r="J483">
        <v>0</v>
      </c>
      <c r="K483">
        <v>0</v>
      </c>
      <c r="L483" t="s">
        <v>3</v>
      </c>
      <c r="M483" t="s">
        <v>3</v>
      </c>
      <c r="N483">
        <v>0</v>
      </c>
      <c r="P483" t="s">
        <v>441</v>
      </c>
    </row>
    <row r="484" spans="1:16" x14ac:dyDescent="0.2">
      <c r="A484">
        <v>70</v>
      </c>
      <c r="B484">
        <v>1</v>
      </c>
      <c r="D484">
        <v>9</v>
      </c>
      <c r="E484" t="s">
        <v>442</v>
      </c>
      <c r="F484" t="s">
        <v>443</v>
      </c>
      <c r="G484">
        <v>0</v>
      </c>
      <c r="H484">
        <v>0</v>
      </c>
      <c r="I484" t="s">
        <v>444</v>
      </c>
      <c r="J484">
        <v>0</v>
      </c>
      <c r="K484">
        <v>0</v>
      </c>
      <c r="L484" t="s">
        <v>3</v>
      </c>
      <c r="M484" t="s">
        <v>3</v>
      </c>
      <c r="N484">
        <v>0</v>
      </c>
      <c r="P484" t="s">
        <v>445</v>
      </c>
    </row>
    <row r="485" spans="1:16" x14ac:dyDescent="0.2">
      <c r="A485">
        <v>70</v>
      </c>
      <c r="B485">
        <v>1</v>
      </c>
      <c r="D485">
        <v>10</v>
      </c>
      <c r="E485" t="s">
        <v>446</v>
      </c>
      <c r="F485" t="s">
        <v>447</v>
      </c>
      <c r="G485">
        <v>0</v>
      </c>
      <c r="H485">
        <v>0</v>
      </c>
      <c r="I485" t="s">
        <v>448</v>
      </c>
      <c r="J485">
        <v>0</v>
      </c>
      <c r="K485">
        <v>0</v>
      </c>
      <c r="L485" t="s">
        <v>3</v>
      </c>
      <c r="M485" t="s">
        <v>3</v>
      </c>
      <c r="N485">
        <v>0</v>
      </c>
      <c r="P485" t="s">
        <v>449</v>
      </c>
    </row>
    <row r="486" spans="1:16" x14ac:dyDescent="0.2">
      <c r="A486">
        <v>70</v>
      </c>
      <c r="B486">
        <v>1</v>
      </c>
      <c r="D486">
        <v>11</v>
      </c>
      <c r="E486" t="s">
        <v>450</v>
      </c>
      <c r="F486" t="s">
        <v>451</v>
      </c>
      <c r="G486">
        <v>0</v>
      </c>
      <c r="H486">
        <v>0</v>
      </c>
      <c r="I486" t="s">
        <v>452</v>
      </c>
      <c r="J486">
        <v>0</v>
      </c>
      <c r="K486">
        <v>0</v>
      </c>
      <c r="L486" t="s">
        <v>3</v>
      </c>
      <c r="M486" t="s">
        <v>3</v>
      </c>
      <c r="N486">
        <v>0</v>
      </c>
      <c r="P486" t="s">
        <v>453</v>
      </c>
    </row>
    <row r="487" spans="1:16" x14ac:dyDescent="0.2">
      <c r="A487">
        <v>70</v>
      </c>
      <c r="B487">
        <v>1</v>
      </c>
      <c r="D487">
        <v>12</v>
      </c>
      <c r="E487" t="s">
        <v>454</v>
      </c>
      <c r="F487" t="s">
        <v>455</v>
      </c>
      <c r="G487">
        <v>0</v>
      </c>
      <c r="H487">
        <v>0</v>
      </c>
      <c r="I487" t="s">
        <v>3</v>
      </c>
      <c r="J487">
        <v>0</v>
      </c>
      <c r="K487">
        <v>0</v>
      </c>
      <c r="L487" t="s">
        <v>3</v>
      </c>
      <c r="M487" t="s">
        <v>3</v>
      </c>
      <c r="N487">
        <v>0</v>
      </c>
      <c r="P487" t="s">
        <v>3</v>
      </c>
    </row>
    <row r="488" spans="1:16" x14ac:dyDescent="0.2">
      <c r="A488">
        <v>70</v>
      </c>
      <c r="B488">
        <v>1</v>
      </c>
      <c r="D488">
        <v>1</v>
      </c>
      <c r="E488" t="s">
        <v>456</v>
      </c>
      <c r="F488" t="s">
        <v>457</v>
      </c>
      <c r="G488">
        <v>0.9</v>
      </c>
      <c r="H488">
        <v>1</v>
      </c>
      <c r="I488" t="s">
        <v>458</v>
      </c>
      <c r="J488">
        <v>0</v>
      </c>
      <c r="K488">
        <v>0</v>
      </c>
      <c r="L488" t="s">
        <v>3</v>
      </c>
      <c r="M488" t="s">
        <v>3</v>
      </c>
      <c r="N488">
        <v>0</v>
      </c>
      <c r="P488" t="s">
        <v>3</v>
      </c>
    </row>
    <row r="489" spans="1:16" x14ac:dyDescent="0.2">
      <c r="A489">
        <v>70</v>
      </c>
      <c r="B489">
        <v>1</v>
      </c>
      <c r="D489">
        <v>2</v>
      </c>
      <c r="E489" t="s">
        <v>459</v>
      </c>
      <c r="F489" t="s">
        <v>460</v>
      </c>
      <c r="G489">
        <v>0.85</v>
      </c>
      <c r="H489">
        <v>1</v>
      </c>
      <c r="I489" t="s">
        <v>461</v>
      </c>
      <c r="J489">
        <v>0</v>
      </c>
      <c r="K489">
        <v>0</v>
      </c>
      <c r="L489" t="s">
        <v>3</v>
      </c>
      <c r="M489" t="s">
        <v>3</v>
      </c>
      <c r="N489">
        <v>0</v>
      </c>
      <c r="P489" t="s">
        <v>3</v>
      </c>
    </row>
    <row r="490" spans="1:16" x14ac:dyDescent="0.2">
      <c r="A490">
        <v>70</v>
      </c>
      <c r="B490">
        <v>1</v>
      </c>
      <c r="D490">
        <v>3</v>
      </c>
      <c r="E490" t="s">
        <v>462</v>
      </c>
      <c r="F490" t="s">
        <v>463</v>
      </c>
      <c r="G490">
        <v>1</v>
      </c>
      <c r="H490">
        <v>0.85</v>
      </c>
      <c r="I490" t="s">
        <v>464</v>
      </c>
      <c r="J490">
        <v>0</v>
      </c>
      <c r="K490">
        <v>0</v>
      </c>
      <c r="L490" t="s">
        <v>3</v>
      </c>
      <c r="M490" t="s">
        <v>3</v>
      </c>
      <c r="N490">
        <v>0</v>
      </c>
      <c r="P490" t="s">
        <v>3</v>
      </c>
    </row>
    <row r="491" spans="1:16" x14ac:dyDescent="0.2">
      <c r="A491">
        <v>70</v>
      </c>
      <c r="B491">
        <v>1</v>
      </c>
      <c r="D491">
        <v>4</v>
      </c>
      <c r="E491" t="s">
        <v>465</v>
      </c>
      <c r="F491" t="s">
        <v>466</v>
      </c>
      <c r="G491">
        <v>1</v>
      </c>
      <c r="H491">
        <v>0</v>
      </c>
      <c r="I491" t="s">
        <v>3</v>
      </c>
      <c r="J491">
        <v>0</v>
      </c>
      <c r="K491">
        <v>0</v>
      </c>
      <c r="L491" t="s">
        <v>3</v>
      </c>
      <c r="M491" t="s">
        <v>3</v>
      </c>
      <c r="N491">
        <v>0</v>
      </c>
      <c r="P491" t="s">
        <v>3</v>
      </c>
    </row>
    <row r="492" spans="1:16" x14ac:dyDescent="0.2">
      <c r="A492">
        <v>70</v>
      </c>
      <c r="B492">
        <v>1</v>
      </c>
      <c r="D492">
        <v>5</v>
      </c>
      <c r="E492" t="s">
        <v>467</v>
      </c>
      <c r="F492" t="s">
        <v>468</v>
      </c>
      <c r="G492">
        <v>1</v>
      </c>
      <c r="H492">
        <v>0.8</v>
      </c>
      <c r="I492" t="s">
        <v>469</v>
      </c>
      <c r="J492">
        <v>0</v>
      </c>
      <c r="K492">
        <v>0</v>
      </c>
      <c r="L492" t="s">
        <v>3</v>
      </c>
      <c r="M492" t="s">
        <v>3</v>
      </c>
      <c r="N492">
        <v>0</v>
      </c>
      <c r="P492" t="s">
        <v>3</v>
      </c>
    </row>
    <row r="493" spans="1:16" x14ac:dyDescent="0.2">
      <c r="A493">
        <v>70</v>
      </c>
      <c r="B493">
        <v>1</v>
      </c>
      <c r="D493">
        <v>6</v>
      </c>
      <c r="E493" t="s">
        <v>470</v>
      </c>
      <c r="F493" t="s">
        <v>471</v>
      </c>
      <c r="G493">
        <v>0.85</v>
      </c>
      <c r="H493">
        <v>0</v>
      </c>
      <c r="I493" t="s">
        <v>3</v>
      </c>
      <c r="J493">
        <v>0</v>
      </c>
      <c r="K493">
        <v>0</v>
      </c>
      <c r="L493" t="s">
        <v>3</v>
      </c>
      <c r="M493" t="s">
        <v>3</v>
      </c>
      <c r="N493">
        <v>0</v>
      </c>
      <c r="P493" t="s">
        <v>3</v>
      </c>
    </row>
    <row r="494" spans="1:16" x14ac:dyDescent="0.2">
      <c r="A494">
        <v>70</v>
      </c>
      <c r="B494">
        <v>1</v>
      </c>
      <c r="D494">
        <v>7</v>
      </c>
      <c r="E494" t="s">
        <v>472</v>
      </c>
      <c r="F494" t="s">
        <v>473</v>
      </c>
      <c r="G494">
        <v>0.8</v>
      </c>
      <c r="H494">
        <v>0</v>
      </c>
      <c r="I494" t="s">
        <v>3</v>
      </c>
      <c r="J494">
        <v>0</v>
      </c>
      <c r="K494">
        <v>0</v>
      </c>
      <c r="L494" t="s">
        <v>3</v>
      </c>
      <c r="M494" t="s">
        <v>3</v>
      </c>
      <c r="N494">
        <v>0</v>
      </c>
      <c r="P494" t="s">
        <v>3</v>
      </c>
    </row>
    <row r="495" spans="1:16" x14ac:dyDescent="0.2">
      <c r="A495">
        <v>70</v>
      </c>
      <c r="B495">
        <v>1</v>
      </c>
      <c r="D495">
        <v>8</v>
      </c>
      <c r="E495" t="s">
        <v>474</v>
      </c>
      <c r="F495" t="s">
        <v>475</v>
      </c>
      <c r="G495">
        <v>0.7</v>
      </c>
      <c r="H495">
        <v>0</v>
      </c>
      <c r="I495" t="s">
        <v>3</v>
      </c>
      <c r="J495">
        <v>0</v>
      </c>
      <c r="K495">
        <v>0</v>
      </c>
      <c r="L495" t="s">
        <v>3</v>
      </c>
      <c r="M495" t="s">
        <v>3</v>
      </c>
      <c r="N495">
        <v>0</v>
      </c>
      <c r="P495" t="s">
        <v>3</v>
      </c>
    </row>
    <row r="496" spans="1:16" x14ac:dyDescent="0.2">
      <c r="A496">
        <v>70</v>
      </c>
      <c r="B496">
        <v>1</v>
      </c>
      <c r="D496">
        <v>9</v>
      </c>
      <c r="E496" t="s">
        <v>476</v>
      </c>
      <c r="F496" t="s">
        <v>477</v>
      </c>
      <c r="G496">
        <v>0.9</v>
      </c>
      <c r="H496">
        <v>0</v>
      </c>
      <c r="I496" t="s">
        <v>3</v>
      </c>
      <c r="J496">
        <v>0</v>
      </c>
      <c r="K496">
        <v>0</v>
      </c>
      <c r="L496" t="s">
        <v>3</v>
      </c>
      <c r="M496" t="s">
        <v>3</v>
      </c>
      <c r="N496">
        <v>0</v>
      </c>
      <c r="P496" t="s">
        <v>3</v>
      </c>
    </row>
    <row r="497" spans="1:50" x14ac:dyDescent="0.2">
      <c r="A497">
        <v>70</v>
      </c>
      <c r="B497">
        <v>1</v>
      </c>
      <c r="D497">
        <v>10</v>
      </c>
      <c r="E497" t="s">
        <v>478</v>
      </c>
      <c r="F497" t="s">
        <v>479</v>
      </c>
      <c r="G497">
        <v>0.6</v>
      </c>
      <c r="H497">
        <v>0</v>
      </c>
      <c r="I497" t="s">
        <v>3</v>
      </c>
      <c r="J497">
        <v>0</v>
      </c>
      <c r="K497">
        <v>0</v>
      </c>
      <c r="L497" t="s">
        <v>3</v>
      </c>
      <c r="M497" t="s">
        <v>3</v>
      </c>
      <c r="N497">
        <v>0</v>
      </c>
      <c r="P497" t="s">
        <v>3</v>
      </c>
    </row>
    <row r="498" spans="1:50" x14ac:dyDescent="0.2">
      <c r="A498">
        <v>70</v>
      </c>
      <c r="B498">
        <v>1</v>
      </c>
      <c r="D498">
        <v>11</v>
      </c>
      <c r="E498" t="s">
        <v>480</v>
      </c>
      <c r="F498" t="s">
        <v>481</v>
      </c>
      <c r="G498">
        <v>1.2</v>
      </c>
      <c r="H498">
        <v>0</v>
      </c>
      <c r="I498" t="s">
        <v>3</v>
      </c>
      <c r="J498">
        <v>0</v>
      </c>
      <c r="K498">
        <v>0</v>
      </c>
      <c r="L498" t="s">
        <v>3</v>
      </c>
      <c r="M498" t="s">
        <v>3</v>
      </c>
      <c r="N498">
        <v>0</v>
      </c>
      <c r="P498" t="s">
        <v>3</v>
      </c>
    </row>
    <row r="499" spans="1:50" x14ac:dyDescent="0.2">
      <c r="A499">
        <v>70</v>
      </c>
      <c r="B499">
        <v>1</v>
      </c>
      <c r="D499">
        <v>12</v>
      </c>
      <c r="E499" t="s">
        <v>482</v>
      </c>
      <c r="F499" t="s">
        <v>483</v>
      </c>
      <c r="G499">
        <v>0</v>
      </c>
      <c r="H499">
        <v>0</v>
      </c>
      <c r="I499" t="s">
        <v>3</v>
      </c>
      <c r="J499">
        <v>0</v>
      </c>
      <c r="K499">
        <v>0</v>
      </c>
      <c r="L499" t="s">
        <v>3</v>
      </c>
      <c r="M499" t="s">
        <v>3</v>
      </c>
      <c r="N499">
        <v>0</v>
      </c>
      <c r="P499" t="s">
        <v>3</v>
      </c>
    </row>
    <row r="500" spans="1:50" x14ac:dyDescent="0.2">
      <c r="A500">
        <v>70</v>
      </c>
      <c r="B500">
        <v>1</v>
      </c>
      <c r="D500">
        <v>13</v>
      </c>
      <c r="E500" t="s">
        <v>484</v>
      </c>
      <c r="F500" t="s">
        <v>485</v>
      </c>
      <c r="G500">
        <v>1</v>
      </c>
      <c r="H500">
        <v>0</v>
      </c>
      <c r="I500" t="s">
        <v>3</v>
      </c>
      <c r="J500">
        <v>0</v>
      </c>
      <c r="K500">
        <v>0</v>
      </c>
      <c r="L500" t="s">
        <v>3</v>
      </c>
      <c r="M500" t="s">
        <v>3</v>
      </c>
      <c r="N500">
        <v>0</v>
      </c>
      <c r="P500" t="s">
        <v>3</v>
      </c>
    </row>
    <row r="502" spans="1:50" x14ac:dyDescent="0.2">
      <c r="A502">
        <v>-1</v>
      </c>
    </row>
    <row r="504" spans="1:50" x14ac:dyDescent="0.2">
      <c r="A504" s="3">
        <v>75</v>
      </c>
      <c r="B504" s="3" t="s">
        <v>486</v>
      </c>
      <c r="C504" s="3">
        <v>2022</v>
      </c>
      <c r="D504" s="3">
        <v>0</v>
      </c>
      <c r="E504" s="3">
        <v>3</v>
      </c>
      <c r="F504" s="3"/>
      <c r="G504" s="3">
        <v>0</v>
      </c>
      <c r="H504" s="3">
        <v>1</v>
      </c>
      <c r="I504" s="3">
        <v>0</v>
      </c>
      <c r="J504" s="3">
        <v>3</v>
      </c>
      <c r="K504" s="3">
        <v>0</v>
      </c>
      <c r="L504" s="3">
        <v>0</v>
      </c>
      <c r="M504" s="3">
        <v>0</v>
      </c>
      <c r="N504" s="3">
        <v>78076343</v>
      </c>
      <c r="O504" s="3">
        <v>1</v>
      </c>
    </row>
    <row r="505" spans="1:50" x14ac:dyDescent="0.2">
      <c r="A505" s="5">
        <v>1</v>
      </c>
      <c r="B505" s="5" t="s">
        <v>487</v>
      </c>
      <c r="C505" s="5" t="s">
        <v>488</v>
      </c>
      <c r="D505" s="5">
        <v>2025</v>
      </c>
      <c r="E505" s="5">
        <v>3</v>
      </c>
      <c r="F505" s="5">
        <v>1</v>
      </c>
      <c r="G505" s="5">
        <v>1</v>
      </c>
      <c r="H505" s="5">
        <v>0</v>
      </c>
      <c r="I505" s="5">
        <v>2</v>
      </c>
      <c r="J505" s="5">
        <v>1</v>
      </c>
      <c r="K505" s="5">
        <v>1</v>
      </c>
      <c r="L505" s="5">
        <v>1</v>
      </c>
      <c r="M505" s="5">
        <v>1</v>
      </c>
      <c r="N505" s="5">
        <v>1</v>
      </c>
      <c r="O505" s="5">
        <v>1</v>
      </c>
      <c r="P505" s="5">
        <v>1</v>
      </c>
      <c r="Q505" s="5">
        <v>1</v>
      </c>
      <c r="R505" s="5" t="s">
        <v>3</v>
      </c>
      <c r="S505" s="5" t="s">
        <v>3</v>
      </c>
      <c r="T505" s="5" t="s">
        <v>3</v>
      </c>
      <c r="U505" s="5" t="s">
        <v>3</v>
      </c>
      <c r="V505" s="5" t="s">
        <v>3</v>
      </c>
      <c r="W505" s="5" t="s">
        <v>3</v>
      </c>
      <c r="X505" s="5" t="s">
        <v>3</v>
      </c>
      <c r="Y505" s="5" t="s">
        <v>3</v>
      </c>
      <c r="Z505" s="5" t="s">
        <v>3</v>
      </c>
      <c r="AA505" s="5" t="s">
        <v>3</v>
      </c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>
        <v>78076344</v>
      </c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9" spans="1:50" x14ac:dyDescent="0.2">
      <c r="A509">
        <v>65</v>
      </c>
      <c r="C509">
        <v>1</v>
      </c>
      <c r="D509">
        <v>0</v>
      </c>
      <c r="E509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489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36881</v>
      </c>
      <c r="M1">
        <v>10</v>
      </c>
      <c r="N1">
        <v>11</v>
      </c>
      <c r="O1">
        <v>13</v>
      </c>
      <c r="P1">
        <v>0</v>
      </c>
      <c r="Q1">
        <v>0</v>
      </c>
    </row>
    <row r="12" spans="1:133" x14ac:dyDescent="0.2">
      <c r="A12" s="1">
        <v>1</v>
      </c>
      <c r="B12" s="1">
        <v>59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3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78076343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11</v>
      </c>
      <c r="D16" s="6" t="s">
        <v>12</v>
      </c>
      <c r="E16" s="7">
        <f>ROUND((Source!F416)/1000,2)</f>
        <v>588.5</v>
      </c>
      <c r="F16" s="7">
        <f>ROUND((Source!F417)/1000,2)</f>
        <v>510.33</v>
      </c>
      <c r="G16" s="7">
        <f>ROUND((Source!F408)/1000,2)</f>
        <v>0</v>
      </c>
      <c r="H16" s="7">
        <f>ROUND((Source!F418)/1000+(Source!F419)/1000,2)</f>
        <v>0</v>
      </c>
      <c r="I16" s="7">
        <f>E16+F16+G16+H16</f>
        <v>1098.83</v>
      </c>
      <c r="J16" s="7">
        <f>ROUND((Source!F414+Source!F413)/1000,2)</f>
        <v>209.4</v>
      </c>
      <c r="AI16" s="6">
        <v>0</v>
      </c>
      <c r="AJ16" s="6">
        <v>-1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798829.55</v>
      </c>
      <c r="AU16" s="7">
        <v>560311.75</v>
      </c>
      <c r="AV16" s="7">
        <v>0</v>
      </c>
      <c r="AW16" s="7">
        <v>0</v>
      </c>
      <c r="AX16" s="7">
        <v>0</v>
      </c>
      <c r="AY16" s="7">
        <v>37548.46</v>
      </c>
      <c r="AZ16" s="7">
        <v>8433.7800000000007</v>
      </c>
      <c r="BA16" s="7">
        <v>200969.34</v>
      </c>
      <c r="BB16" s="7">
        <v>586031.78</v>
      </c>
      <c r="BC16" s="7">
        <v>510327.36</v>
      </c>
      <c r="BD16" s="7">
        <v>0</v>
      </c>
      <c r="BE16" s="7">
        <v>0</v>
      </c>
      <c r="BF16" s="7">
        <v>583.20519999999988</v>
      </c>
      <c r="BG16" s="7">
        <v>23.172499999999999</v>
      </c>
      <c r="BH16" s="7">
        <v>0</v>
      </c>
      <c r="BI16" s="7">
        <v>176791.97</v>
      </c>
      <c r="BJ16" s="7">
        <v>123205.68</v>
      </c>
      <c r="BK16" s="7">
        <v>1098827.2</v>
      </c>
    </row>
    <row r="18" spans="1:16" x14ac:dyDescent="0.2">
      <c r="A18">
        <v>51</v>
      </c>
      <c r="E18">
        <v>586.03</v>
      </c>
      <c r="F18">
        <v>510.33</v>
      </c>
      <c r="G18">
        <v>0</v>
      </c>
      <c r="H18">
        <v>0</v>
      </c>
      <c r="I18">
        <v>1096.3599999999999</v>
      </c>
    </row>
    <row r="20" spans="1:16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798829.55</v>
      </c>
      <c r="G20" s="4" t="s">
        <v>282</v>
      </c>
      <c r="H20" s="4" t="s">
        <v>283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6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560311.75</v>
      </c>
      <c r="G21" s="4" t="s">
        <v>284</v>
      </c>
      <c r="H21" s="4" t="s">
        <v>285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6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286</v>
      </c>
      <c r="H22" s="4" t="s">
        <v>287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6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560311.75</v>
      </c>
      <c r="G23" s="4" t="s">
        <v>288</v>
      </c>
      <c r="H23" s="4" t="s">
        <v>289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6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560311.75</v>
      </c>
      <c r="G24" s="4" t="s">
        <v>290</v>
      </c>
      <c r="H24" s="4" t="s">
        <v>291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6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292</v>
      </c>
      <c r="H25" s="4" t="s">
        <v>293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6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560311.75</v>
      </c>
      <c r="G26" s="4" t="s">
        <v>294</v>
      </c>
      <c r="H26" s="4" t="s">
        <v>295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6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296</v>
      </c>
      <c r="H27" s="4" t="s">
        <v>297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6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298</v>
      </c>
      <c r="H28" s="4" t="s">
        <v>299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6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300</v>
      </c>
      <c r="H29" s="4" t="s">
        <v>301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6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37548.46</v>
      </c>
      <c r="G30" s="4" t="s">
        <v>191</v>
      </c>
      <c r="H30" s="4" t="s">
        <v>302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6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303</v>
      </c>
      <c r="H31" s="4" t="s">
        <v>304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6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8433.7800000000007</v>
      </c>
      <c r="G32" s="4" t="s">
        <v>305</v>
      </c>
      <c r="H32" s="4" t="s">
        <v>306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200969.34</v>
      </c>
      <c r="G33" s="4" t="s">
        <v>307</v>
      </c>
      <c r="H33" s="4" t="s">
        <v>308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309</v>
      </c>
      <c r="H34" s="4" t="s">
        <v>310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586031.78</v>
      </c>
      <c r="G35" s="4" t="s">
        <v>311</v>
      </c>
      <c r="H35" s="4" t="s">
        <v>312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510327.36</v>
      </c>
      <c r="G36" s="4" t="s">
        <v>313</v>
      </c>
      <c r="H36" s="4" t="s">
        <v>314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315</v>
      </c>
      <c r="H37" s="4" t="s">
        <v>316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317</v>
      </c>
      <c r="H38" s="4" t="s">
        <v>318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319</v>
      </c>
      <c r="H39" s="4" t="s">
        <v>320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583.20519999999988</v>
      </c>
      <c r="G40" s="4" t="s">
        <v>321</v>
      </c>
      <c r="H40" s="4" t="s">
        <v>322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23.172499999999999</v>
      </c>
      <c r="G41" s="4" t="s">
        <v>323</v>
      </c>
      <c r="H41" s="4" t="s">
        <v>324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325</v>
      </c>
      <c r="H42" s="4" t="s">
        <v>326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327</v>
      </c>
      <c r="H43" s="4" t="s">
        <v>328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176791.97</v>
      </c>
      <c r="G44" s="4" t="s">
        <v>329</v>
      </c>
      <c r="H44" s="4" t="s">
        <v>330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123205.68</v>
      </c>
      <c r="G45" s="4" t="s">
        <v>331</v>
      </c>
      <c r="H45" s="4" t="s">
        <v>332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1098827.2</v>
      </c>
      <c r="G46" s="4" t="s">
        <v>333</v>
      </c>
      <c r="H46" s="4" t="s">
        <v>334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200969.34</v>
      </c>
      <c r="G47" s="4" t="s">
        <v>335</v>
      </c>
      <c r="H47" s="4" t="s">
        <v>307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37548.46</v>
      </c>
      <c r="G48" s="4" t="s">
        <v>336</v>
      </c>
      <c r="H48" s="4" t="s">
        <v>337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50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560311.75</v>
      </c>
      <c r="G49" s="4" t="s">
        <v>338</v>
      </c>
      <c r="H49" s="4" t="s">
        <v>339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50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176791.97</v>
      </c>
      <c r="G50" s="4" t="s">
        <v>340</v>
      </c>
      <c r="H50" s="4" t="s">
        <v>329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50" x14ac:dyDescent="0.2">
      <c r="A51" s="4">
        <v>50</v>
      </c>
      <c r="B51" s="4">
        <v>1</v>
      </c>
      <c r="C51" s="4">
        <v>0</v>
      </c>
      <c r="D51" s="4">
        <v>2</v>
      </c>
      <c r="E51" s="4">
        <v>0</v>
      </c>
      <c r="F51" s="4">
        <v>123205.68</v>
      </c>
      <c r="G51" s="4" t="s">
        <v>341</v>
      </c>
      <c r="H51" s="4" t="s">
        <v>342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2</v>
      </c>
      <c r="P51" s="4"/>
    </row>
    <row r="52" spans="1:50" x14ac:dyDescent="0.2">
      <c r="A52" s="4">
        <v>50</v>
      </c>
      <c r="B52" s="4">
        <f>IF(SourceObSm!F52&lt;&gt;0,1,0)</f>
        <v>0</v>
      </c>
      <c r="C52" s="4">
        <v>0</v>
      </c>
      <c r="D52" s="4">
        <v>2</v>
      </c>
      <c r="E52" s="4">
        <v>0</v>
      </c>
      <c r="F52" s="4">
        <v>0</v>
      </c>
      <c r="G52" s="4" t="s">
        <v>343</v>
      </c>
      <c r="H52" s="4" t="s">
        <v>328</v>
      </c>
      <c r="I52" s="4"/>
      <c r="J52" s="4"/>
      <c r="K52" s="4">
        <v>212</v>
      </c>
      <c r="L52" s="4">
        <v>33</v>
      </c>
      <c r="M52" s="4">
        <v>1</v>
      </c>
      <c r="N52" s="4" t="s">
        <v>3</v>
      </c>
      <c r="O52" s="4">
        <v>2</v>
      </c>
      <c r="P52" s="4"/>
    </row>
    <row r="53" spans="1:50" x14ac:dyDescent="0.2">
      <c r="A53" s="4">
        <v>50</v>
      </c>
      <c r="B53" s="4">
        <f>IF(SourceObSm!F53&lt;&gt;0,1,0)</f>
        <v>0</v>
      </c>
      <c r="C53" s="4">
        <v>0</v>
      </c>
      <c r="D53" s="4">
        <v>2</v>
      </c>
      <c r="E53" s="4">
        <v>0</v>
      </c>
      <c r="F53" s="4">
        <v>0</v>
      </c>
      <c r="G53" s="4" t="s">
        <v>344</v>
      </c>
      <c r="H53" s="4" t="s">
        <v>345</v>
      </c>
      <c r="I53" s="4"/>
      <c r="J53" s="4"/>
      <c r="K53" s="4">
        <v>212</v>
      </c>
      <c r="L53" s="4">
        <v>34</v>
      </c>
      <c r="M53" s="4">
        <v>1</v>
      </c>
      <c r="N53" s="4" t="s">
        <v>3</v>
      </c>
      <c r="O53" s="4">
        <v>2</v>
      </c>
      <c r="P53" s="4"/>
    </row>
    <row r="54" spans="1:50" x14ac:dyDescent="0.2">
      <c r="A54" s="4">
        <v>50</v>
      </c>
      <c r="B54" s="4">
        <v>1</v>
      </c>
      <c r="C54" s="4">
        <v>0</v>
      </c>
      <c r="D54" s="4">
        <v>2</v>
      </c>
      <c r="E54" s="4">
        <v>213</v>
      </c>
      <c r="F54" s="4">
        <v>1098827.2</v>
      </c>
      <c r="G54" s="4" t="s">
        <v>346</v>
      </c>
      <c r="H54" s="4" t="s">
        <v>347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2</v>
      </c>
      <c r="P54" s="4"/>
    </row>
    <row r="56" spans="1:50" x14ac:dyDescent="0.2">
      <c r="A56">
        <v>-1</v>
      </c>
    </row>
    <row r="59" spans="1:50" x14ac:dyDescent="0.2">
      <c r="A59" s="3">
        <v>75</v>
      </c>
      <c r="B59" s="3" t="s">
        <v>486</v>
      </c>
      <c r="C59" s="3">
        <v>2022</v>
      </c>
      <c r="D59" s="3">
        <v>0</v>
      </c>
      <c r="E59" s="3">
        <v>3</v>
      </c>
      <c r="F59" s="3"/>
      <c r="G59" s="3">
        <v>0</v>
      </c>
      <c r="H59" s="3">
        <v>1</v>
      </c>
      <c r="I59" s="3">
        <v>0</v>
      </c>
      <c r="J59" s="3">
        <v>3</v>
      </c>
      <c r="K59" s="3">
        <v>0</v>
      </c>
      <c r="L59" s="3">
        <v>0</v>
      </c>
      <c r="M59" s="3">
        <v>0</v>
      </c>
      <c r="N59" s="3">
        <v>78076343</v>
      </c>
      <c r="O59" s="3">
        <v>1</v>
      </c>
    </row>
    <row r="60" spans="1:50" x14ac:dyDescent="0.2">
      <c r="A60" s="5">
        <v>1</v>
      </c>
      <c r="B60" s="5" t="s">
        <v>487</v>
      </c>
      <c r="C60" s="5" t="s">
        <v>488</v>
      </c>
      <c r="D60" s="5">
        <v>2025</v>
      </c>
      <c r="E60" s="5">
        <v>3</v>
      </c>
      <c r="F60" s="5">
        <v>1</v>
      </c>
      <c r="G60" s="5">
        <v>1</v>
      </c>
      <c r="H60" s="5">
        <v>0</v>
      </c>
      <c r="I60" s="5">
        <v>2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 t="s">
        <v>3</v>
      </c>
      <c r="S60" s="5" t="s">
        <v>3</v>
      </c>
      <c r="T60" s="5" t="s">
        <v>3</v>
      </c>
      <c r="U60" s="5" t="s">
        <v>3</v>
      </c>
      <c r="V60" s="5" t="s">
        <v>3</v>
      </c>
      <c r="W60" s="5" t="s">
        <v>3</v>
      </c>
      <c r="X60" s="5" t="s">
        <v>3</v>
      </c>
      <c r="Y60" s="5" t="s">
        <v>3</v>
      </c>
      <c r="Z60" s="5" t="s">
        <v>3</v>
      </c>
      <c r="AA60" s="5" t="s">
        <v>3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>
        <v>78076344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1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ROW(Source!A28)</f>
        <v>28</v>
      </c>
      <c r="B1">
        <v>78076343</v>
      </c>
      <c r="C1">
        <v>78076695</v>
      </c>
      <c r="D1">
        <v>23411807</v>
      </c>
      <c r="E1">
        <v>1</v>
      </c>
      <c r="F1">
        <v>1</v>
      </c>
      <c r="G1">
        <v>1</v>
      </c>
      <c r="H1">
        <v>1</v>
      </c>
      <c r="I1" t="s">
        <v>490</v>
      </c>
      <c r="J1" t="s">
        <v>3</v>
      </c>
      <c r="K1" t="s">
        <v>491</v>
      </c>
      <c r="L1">
        <v>1369</v>
      </c>
      <c r="N1">
        <v>1013</v>
      </c>
      <c r="O1" t="s">
        <v>492</v>
      </c>
      <c r="P1" t="s">
        <v>492</v>
      </c>
      <c r="Q1">
        <v>1</v>
      </c>
      <c r="W1">
        <v>0</v>
      </c>
      <c r="X1">
        <v>-1730422519</v>
      </c>
      <c r="Y1">
        <f t="shared" ref="Y1:Y14" si="0">AT1</f>
        <v>11.69</v>
      </c>
      <c r="AA1">
        <v>0</v>
      </c>
      <c r="AB1">
        <v>0</v>
      </c>
      <c r="AC1">
        <v>0</v>
      </c>
      <c r="AD1">
        <v>14.48</v>
      </c>
      <c r="AE1">
        <v>0</v>
      </c>
      <c r="AF1">
        <v>0</v>
      </c>
      <c r="AG1">
        <v>0</v>
      </c>
      <c r="AH1">
        <v>14.48</v>
      </c>
      <c r="AI1">
        <v>1</v>
      </c>
      <c r="AJ1">
        <v>1</v>
      </c>
      <c r="AK1">
        <v>1</v>
      </c>
      <c r="AL1">
        <v>1</v>
      </c>
      <c r="AM1">
        <v>-2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11.69</v>
      </c>
      <c r="AU1" t="s">
        <v>3</v>
      </c>
      <c r="AV1">
        <v>1</v>
      </c>
      <c r="AW1">
        <v>2</v>
      </c>
      <c r="AX1">
        <v>78076699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U1">
        <f>ROUND(AT1*Source!I28*AH1*AL1,2)</f>
        <v>0</v>
      </c>
      <c r="CV1">
        <f>ROUND(Y1*Source!I28,9)</f>
        <v>0</v>
      </c>
      <c r="CW1">
        <v>0</v>
      </c>
      <c r="CX1">
        <f>ROUND(Y1*Source!I28,9)</f>
        <v>0</v>
      </c>
      <c r="CY1">
        <f t="shared" ref="CY1:CY13" si="1">AD1</f>
        <v>14.48</v>
      </c>
      <c r="CZ1">
        <f t="shared" ref="CZ1:CZ13" si="2">AH1</f>
        <v>14.48</v>
      </c>
      <c r="DA1">
        <f t="shared" ref="DA1:DA13" si="3">AL1</f>
        <v>1</v>
      </c>
      <c r="DB1">
        <f t="shared" ref="DB1:DB14" si="4">ROUND(ROUND(AT1*CZ1,2),2)</f>
        <v>169.27</v>
      </c>
      <c r="DC1">
        <f t="shared" ref="DC1:DC14" si="5">ROUND(ROUND(AT1*AG1,2),2)</f>
        <v>0</v>
      </c>
      <c r="DD1" t="s">
        <v>3</v>
      </c>
      <c r="DE1" t="s">
        <v>3</v>
      </c>
      <c r="DF1">
        <f t="shared" ref="DF1:DF14" si="6">ROUND(ROUND(AE1,2)*CX1,2)</f>
        <v>0</v>
      </c>
      <c r="DG1">
        <f t="shared" ref="DG1:DG13" si="7">ROUND(ROUND(AF1,2)*CX1,2)</f>
        <v>0</v>
      </c>
      <c r="DH1">
        <f t="shared" ref="DH1:DH13" si="8">ROUND(ROUND(AG1,2)*CX1,2)</f>
        <v>0</v>
      </c>
      <c r="DI1">
        <f t="shared" ref="DI1:DI64" si="9">ROUND(ROUND(AH1,2)*CX1,2)</f>
        <v>0</v>
      </c>
      <c r="DJ1">
        <f t="shared" ref="DJ1:DJ13" si="10">DI1</f>
        <v>0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ROW(Source!A28)</f>
        <v>28</v>
      </c>
      <c r="B2">
        <v>78076343</v>
      </c>
      <c r="C2">
        <v>78076695</v>
      </c>
      <c r="D2">
        <v>23420374</v>
      </c>
      <c r="E2">
        <v>1</v>
      </c>
      <c r="F2">
        <v>1</v>
      </c>
      <c r="G2">
        <v>1</v>
      </c>
      <c r="H2">
        <v>1</v>
      </c>
      <c r="I2" t="s">
        <v>493</v>
      </c>
      <c r="J2" t="s">
        <v>3</v>
      </c>
      <c r="K2" t="s">
        <v>494</v>
      </c>
      <c r="L2">
        <v>1369</v>
      </c>
      <c r="N2">
        <v>1013</v>
      </c>
      <c r="O2" t="s">
        <v>492</v>
      </c>
      <c r="P2" t="s">
        <v>492</v>
      </c>
      <c r="Q2">
        <v>1</v>
      </c>
      <c r="W2">
        <v>0</v>
      </c>
      <c r="X2">
        <v>411985308</v>
      </c>
      <c r="Y2">
        <f t="shared" si="0"/>
        <v>14.62</v>
      </c>
      <c r="AA2">
        <v>0</v>
      </c>
      <c r="AB2">
        <v>0</v>
      </c>
      <c r="AC2">
        <v>0</v>
      </c>
      <c r="AD2">
        <v>13.17</v>
      </c>
      <c r="AE2">
        <v>0</v>
      </c>
      <c r="AF2">
        <v>0</v>
      </c>
      <c r="AG2">
        <v>0</v>
      </c>
      <c r="AH2">
        <v>13.17</v>
      </c>
      <c r="AI2">
        <v>1</v>
      </c>
      <c r="AJ2">
        <v>1</v>
      </c>
      <c r="AK2">
        <v>1</v>
      </c>
      <c r="AL2">
        <v>1</v>
      </c>
      <c r="AM2">
        <v>-2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14.62</v>
      </c>
      <c r="AU2" t="s">
        <v>3</v>
      </c>
      <c r="AV2">
        <v>1</v>
      </c>
      <c r="AW2">
        <v>2</v>
      </c>
      <c r="AX2">
        <v>78076700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U2">
        <f>ROUND(AT2*Source!I28*AH2*AL2,2)</f>
        <v>0</v>
      </c>
      <c r="CV2">
        <f>ROUND(Y2*Source!I28,9)</f>
        <v>0</v>
      </c>
      <c r="CW2">
        <v>0</v>
      </c>
      <c r="CX2">
        <f>ROUND(Y2*Source!I28,9)</f>
        <v>0</v>
      </c>
      <c r="CY2">
        <f t="shared" si="1"/>
        <v>13.17</v>
      </c>
      <c r="CZ2">
        <f t="shared" si="2"/>
        <v>13.17</v>
      </c>
      <c r="DA2">
        <f t="shared" si="3"/>
        <v>1</v>
      </c>
      <c r="DB2">
        <f t="shared" si="4"/>
        <v>192.55</v>
      </c>
      <c r="DC2">
        <f t="shared" si="5"/>
        <v>0</v>
      </c>
      <c r="DD2" t="s">
        <v>3</v>
      </c>
      <c r="DE2" t="s">
        <v>3</v>
      </c>
      <c r="DF2">
        <f t="shared" si="6"/>
        <v>0</v>
      </c>
      <c r="DG2">
        <f t="shared" si="7"/>
        <v>0</v>
      </c>
      <c r="DH2">
        <f t="shared" si="8"/>
        <v>0</v>
      </c>
      <c r="DI2">
        <f t="shared" si="9"/>
        <v>0</v>
      </c>
      <c r="DJ2">
        <f t="shared" si="10"/>
        <v>0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ROW(Source!A28)</f>
        <v>28</v>
      </c>
      <c r="B3">
        <v>78076343</v>
      </c>
      <c r="C3">
        <v>78076695</v>
      </c>
      <c r="D3">
        <v>23568438</v>
      </c>
      <c r="E3">
        <v>1</v>
      </c>
      <c r="F3">
        <v>1</v>
      </c>
      <c r="G3">
        <v>1</v>
      </c>
      <c r="H3">
        <v>1</v>
      </c>
      <c r="I3" t="s">
        <v>495</v>
      </c>
      <c r="J3" t="s">
        <v>3</v>
      </c>
      <c r="K3" t="s">
        <v>496</v>
      </c>
      <c r="L3">
        <v>1369</v>
      </c>
      <c r="N3">
        <v>1013</v>
      </c>
      <c r="O3" t="s">
        <v>492</v>
      </c>
      <c r="P3" t="s">
        <v>492</v>
      </c>
      <c r="Q3">
        <v>1</v>
      </c>
      <c r="W3">
        <v>0</v>
      </c>
      <c r="X3">
        <v>712852101</v>
      </c>
      <c r="Y3">
        <f t="shared" si="0"/>
        <v>18.7</v>
      </c>
      <c r="AA3">
        <v>0</v>
      </c>
      <c r="AB3">
        <v>0</v>
      </c>
      <c r="AC3">
        <v>0</v>
      </c>
      <c r="AD3">
        <v>15.83</v>
      </c>
      <c r="AE3">
        <v>0</v>
      </c>
      <c r="AF3">
        <v>0</v>
      </c>
      <c r="AG3">
        <v>0</v>
      </c>
      <c r="AH3">
        <v>15.83</v>
      </c>
      <c r="AI3">
        <v>1</v>
      </c>
      <c r="AJ3">
        <v>1</v>
      </c>
      <c r="AK3">
        <v>1</v>
      </c>
      <c r="AL3">
        <v>1</v>
      </c>
      <c r="AM3">
        <v>-2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18.7</v>
      </c>
      <c r="AU3" t="s">
        <v>3</v>
      </c>
      <c r="AV3">
        <v>1</v>
      </c>
      <c r="AW3">
        <v>2</v>
      </c>
      <c r="AX3">
        <v>78076701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U3">
        <f>ROUND(AT3*Source!I28*AH3*AL3,2)</f>
        <v>0</v>
      </c>
      <c r="CV3">
        <f>ROUND(Y3*Source!I28,9)</f>
        <v>0</v>
      </c>
      <c r="CW3">
        <v>0</v>
      </c>
      <c r="CX3">
        <f>ROUND(Y3*Source!I28,9)</f>
        <v>0</v>
      </c>
      <c r="CY3">
        <f t="shared" si="1"/>
        <v>15.83</v>
      </c>
      <c r="CZ3">
        <f t="shared" si="2"/>
        <v>15.83</v>
      </c>
      <c r="DA3">
        <f t="shared" si="3"/>
        <v>1</v>
      </c>
      <c r="DB3">
        <f t="shared" si="4"/>
        <v>296.02</v>
      </c>
      <c r="DC3">
        <f t="shared" si="5"/>
        <v>0</v>
      </c>
      <c r="DD3" t="s">
        <v>3</v>
      </c>
      <c r="DE3" t="s">
        <v>3</v>
      </c>
      <c r="DF3">
        <f t="shared" si="6"/>
        <v>0</v>
      </c>
      <c r="DG3">
        <f t="shared" si="7"/>
        <v>0</v>
      </c>
      <c r="DH3">
        <f t="shared" si="8"/>
        <v>0</v>
      </c>
      <c r="DI3">
        <f t="shared" si="9"/>
        <v>0</v>
      </c>
      <c r="DJ3">
        <f t="shared" si="10"/>
        <v>0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ROW(Source!A29)</f>
        <v>29</v>
      </c>
      <c r="B4">
        <v>78076343</v>
      </c>
      <c r="C4">
        <v>78076702</v>
      </c>
      <c r="D4">
        <v>23411807</v>
      </c>
      <c r="E4">
        <v>1</v>
      </c>
      <c r="F4">
        <v>1</v>
      </c>
      <c r="G4">
        <v>1</v>
      </c>
      <c r="H4">
        <v>1</v>
      </c>
      <c r="I4" t="s">
        <v>490</v>
      </c>
      <c r="J4" t="s">
        <v>3</v>
      </c>
      <c r="K4" t="s">
        <v>491</v>
      </c>
      <c r="L4">
        <v>1369</v>
      </c>
      <c r="N4">
        <v>1013</v>
      </c>
      <c r="O4" t="s">
        <v>492</v>
      </c>
      <c r="P4" t="s">
        <v>492</v>
      </c>
      <c r="Q4">
        <v>1</v>
      </c>
      <c r="W4">
        <v>0</v>
      </c>
      <c r="X4">
        <v>-1730422519</v>
      </c>
      <c r="Y4">
        <f t="shared" si="0"/>
        <v>7.31</v>
      </c>
      <c r="AA4">
        <v>0</v>
      </c>
      <c r="AB4">
        <v>0</v>
      </c>
      <c r="AC4">
        <v>0</v>
      </c>
      <c r="AD4">
        <v>14.48</v>
      </c>
      <c r="AE4">
        <v>0</v>
      </c>
      <c r="AF4">
        <v>0</v>
      </c>
      <c r="AG4">
        <v>0</v>
      </c>
      <c r="AH4">
        <v>14.48</v>
      </c>
      <c r="AI4">
        <v>1</v>
      </c>
      <c r="AJ4">
        <v>1</v>
      </c>
      <c r="AK4">
        <v>1</v>
      </c>
      <c r="AL4">
        <v>1</v>
      </c>
      <c r="AM4">
        <v>-2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7.31</v>
      </c>
      <c r="AU4" t="s">
        <v>3</v>
      </c>
      <c r="AV4">
        <v>1</v>
      </c>
      <c r="AW4">
        <v>2</v>
      </c>
      <c r="AX4">
        <v>78076706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U4">
        <f>ROUND(AT4*Source!I29*AH4*AL4,2)</f>
        <v>0</v>
      </c>
      <c r="CV4">
        <f>ROUND(Y4*Source!I29,9)</f>
        <v>0</v>
      </c>
      <c r="CW4">
        <v>0</v>
      </c>
      <c r="CX4">
        <f>ROUND(Y4*Source!I29,9)</f>
        <v>0</v>
      </c>
      <c r="CY4">
        <f t="shared" si="1"/>
        <v>14.48</v>
      </c>
      <c r="CZ4">
        <f t="shared" si="2"/>
        <v>14.48</v>
      </c>
      <c r="DA4">
        <f t="shared" si="3"/>
        <v>1</v>
      </c>
      <c r="DB4">
        <f t="shared" si="4"/>
        <v>105.85</v>
      </c>
      <c r="DC4">
        <f t="shared" si="5"/>
        <v>0</v>
      </c>
      <c r="DD4" t="s">
        <v>3</v>
      </c>
      <c r="DE4" t="s">
        <v>3</v>
      </c>
      <c r="DF4">
        <f t="shared" si="6"/>
        <v>0</v>
      </c>
      <c r="DG4">
        <f t="shared" si="7"/>
        <v>0</v>
      </c>
      <c r="DH4">
        <f t="shared" si="8"/>
        <v>0</v>
      </c>
      <c r="DI4">
        <f t="shared" si="9"/>
        <v>0</v>
      </c>
      <c r="DJ4">
        <f t="shared" si="10"/>
        <v>0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ROW(Source!A29)</f>
        <v>29</v>
      </c>
      <c r="B5">
        <v>78076343</v>
      </c>
      <c r="C5">
        <v>78076702</v>
      </c>
      <c r="D5">
        <v>23420374</v>
      </c>
      <c r="E5">
        <v>1</v>
      </c>
      <c r="F5">
        <v>1</v>
      </c>
      <c r="G5">
        <v>1</v>
      </c>
      <c r="H5">
        <v>1</v>
      </c>
      <c r="I5" t="s">
        <v>493</v>
      </c>
      <c r="J5" t="s">
        <v>3</v>
      </c>
      <c r="K5" t="s">
        <v>494</v>
      </c>
      <c r="L5">
        <v>1369</v>
      </c>
      <c r="N5">
        <v>1013</v>
      </c>
      <c r="O5" t="s">
        <v>492</v>
      </c>
      <c r="P5" t="s">
        <v>492</v>
      </c>
      <c r="Q5">
        <v>1</v>
      </c>
      <c r="W5">
        <v>0</v>
      </c>
      <c r="X5">
        <v>411985308</v>
      </c>
      <c r="Y5">
        <f t="shared" si="0"/>
        <v>5.85</v>
      </c>
      <c r="AA5">
        <v>0</v>
      </c>
      <c r="AB5">
        <v>0</v>
      </c>
      <c r="AC5">
        <v>0</v>
      </c>
      <c r="AD5">
        <v>13.17</v>
      </c>
      <c r="AE5">
        <v>0</v>
      </c>
      <c r="AF5">
        <v>0</v>
      </c>
      <c r="AG5">
        <v>0</v>
      </c>
      <c r="AH5">
        <v>13.17</v>
      </c>
      <c r="AI5">
        <v>1</v>
      </c>
      <c r="AJ5">
        <v>1</v>
      </c>
      <c r="AK5">
        <v>1</v>
      </c>
      <c r="AL5">
        <v>1</v>
      </c>
      <c r="AM5">
        <v>-2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5.85</v>
      </c>
      <c r="AU5" t="s">
        <v>3</v>
      </c>
      <c r="AV5">
        <v>1</v>
      </c>
      <c r="AW5">
        <v>2</v>
      </c>
      <c r="AX5">
        <v>78076707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U5">
        <f>ROUND(AT5*Source!I29*AH5*AL5,2)</f>
        <v>0</v>
      </c>
      <c r="CV5">
        <f>ROUND(Y5*Source!I29,9)</f>
        <v>0</v>
      </c>
      <c r="CW5">
        <v>0</v>
      </c>
      <c r="CX5">
        <f>ROUND(Y5*Source!I29,9)</f>
        <v>0</v>
      </c>
      <c r="CY5">
        <f t="shared" si="1"/>
        <v>13.17</v>
      </c>
      <c r="CZ5">
        <f t="shared" si="2"/>
        <v>13.17</v>
      </c>
      <c r="DA5">
        <f t="shared" si="3"/>
        <v>1</v>
      </c>
      <c r="DB5">
        <f t="shared" si="4"/>
        <v>77.040000000000006</v>
      </c>
      <c r="DC5">
        <f t="shared" si="5"/>
        <v>0</v>
      </c>
      <c r="DD5" t="s">
        <v>3</v>
      </c>
      <c r="DE5" t="s">
        <v>3</v>
      </c>
      <c r="DF5">
        <f t="shared" si="6"/>
        <v>0</v>
      </c>
      <c r="DG5">
        <f t="shared" si="7"/>
        <v>0</v>
      </c>
      <c r="DH5">
        <f t="shared" si="8"/>
        <v>0</v>
      </c>
      <c r="DI5">
        <f t="shared" si="9"/>
        <v>0</v>
      </c>
      <c r="DJ5">
        <f t="shared" si="10"/>
        <v>0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ROW(Source!A29)</f>
        <v>29</v>
      </c>
      <c r="B6">
        <v>78076343</v>
      </c>
      <c r="C6">
        <v>78076702</v>
      </c>
      <c r="D6">
        <v>23568438</v>
      </c>
      <c r="E6">
        <v>1</v>
      </c>
      <c r="F6">
        <v>1</v>
      </c>
      <c r="G6">
        <v>1</v>
      </c>
      <c r="H6">
        <v>1</v>
      </c>
      <c r="I6" t="s">
        <v>495</v>
      </c>
      <c r="J6" t="s">
        <v>3</v>
      </c>
      <c r="K6" t="s">
        <v>496</v>
      </c>
      <c r="L6">
        <v>1369</v>
      </c>
      <c r="N6">
        <v>1013</v>
      </c>
      <c r="O6" t="s">
        <v>492</v>
      </c>
      <c r="P6" t="s">
        <v>492</v>
      </c>
      <c r="Q6">
        <v>1</v>
      </c>
      <c r="W6">
        <v>0</v>
      </c>
      <c r="X6">
        <v>712852101</v>
      </c>
      <c r="Y6">
        <f t="shared" si="0"/>
        <v>9.34</v>
      </c>
      <c r="AA6">
        <v>0</v>
      </c>
      <c r="AB6">
        <v>0</v>
      </c>
      <c r="AC6">
        <v>0</v>
      </c>
      <c r="AD6">
        <v>15.83</v>
      </c>
      <c r="AE6">
        <v>0</v>
      </c>
      <c r="AF6">
        <v>0</v>
      </c>
      <c r="AG6">
        <v>0</v>
      </c>
      <c r="AH6">
        <v>15.83</v>
      </c>
      <c r="AI6">
        <v>1</v>
      </c>
      <c r="AJ6">
        <v>1</v>
      </c>
      <c r="AK6">
        <v>1</v>
      </c>
      <c r="AL6">
        <v>1</v>
      </c>
      <c r="AM6">
        <v>-2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9.34</v>
      </c>
      <c r="AU6" t="s">
        <v>3</v>
      </c>
      <c r="AV6">
        <v>1</v>
      </c>
      <c r="AW6">
        <v>2</v>
      </c>
      <c r="AX6">
        <v>78076708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U6">
        <f>ROUND(AT6*Source!I29*AH6*AL6,2)</f>
        <v>0</v>
      </c>
      <c r="CV6">
        <f>ROUND(Y6*Source!I29,9)</f>
        <v>0</v>
      </c>
      <c r="CW6">
        <v>0</v>
      </c>
      <c r="CX6">
        <f>ROUND(Y6*Source!I29,9)</f>
        <v>0</v>
      </c>
      <c r="CY6">
        <f t="shared" si="1"/>
        <v>15.83</v>
      </c>
      <c r="CZ6">
        <f t="shared" si="2"/>
        <v>15.83</v>
      </c>
      <c r="DA6">
        <f t="shared" si="3"/>
        <v>1</v>
      </c>
      <c r="DB6">
        <f t="shared" si="4"/>
        <v>147.85</v>
      </c>
      <c r="DC6">
        <f t="shared" si="5"/>
        <v>0</v>
      </c>
      <c r="DD6" t="s">
        <v>3</v>
      </c>
      <c r="DE6" t="s">
        <v>3</v>
      </c>
      <c r="DF6">
        <f t="shared" si="6"/>
        <v>0</v>
      </c>
      <c r="DG6">
        <f t="shared" si="7"/>
        <v>0</v>
      </c>
      <c r="DH6">
        <f t="shared" si="8"/>
        <v>0</v>
      </c>
      <c r="DI6">
        <f t="shared" si="9"/>
        <v>0</v>
      </c>
      <c r="DJ6">
        <f t="shared" si="10"/>
        <v>0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ROW(Source!A30)</f>
        <v>30</v>
      </c>
      <c r="B7">
        <v>78076343</v>
      </c>
      <c r="C7">
        <v>78076709</v>
      </c>
      <c r="D7">
        <v>23411807</v>
      </c>
      <c r="E7">
        <v>1</v>
      </c>
      <c r="F7">
        <v>1</v>
      </c>
      <c r="G7">
        <v>1</v>
      </c>
      <c r="H7">
        <v>1</v>
      </c>
      <c r="I7" t="s">
        <v>490</v>
      </c>
      <c r="J7" t="s">
        <v>3</v>
      </c>
      <c r="K7" t="s">
        <v>491</v>
      </c>
      <c r="L7">
        <v>1369</v>
      </c>
      <c r="N7">
        <v>1013</v>
      </c>
      <c r="O7" t="s">
        <v>492</v>
      </c>
      <c r="P7" t="s">
        <v>492</v>
      </c>
      <c r="Q7">
        <v>1</v>
      </c>
      <c r="W7">
        <v>0</v>
      </c>
      <c r="X7">
        <v>-1730422519</v>
      </c>
      <c r="Y7">
        <f t="shared" si="0"/>
        <v>1.46</v>
      </c>
      <c r="AA7">
        <v>0</v>
      </c>
      <c r="AB7">
        <v>0</v>
      </c>
      <c r="AC7">
        <v>0</v>
      </c>
      <c r="AD7">
        <v>14.48</v>
      </c>
      <c r="AE7">
        <v>0</v>
      </c>
      <c r="AF7">
        <v>0</v>
      </c>
      <c r="AG7">
        <v>0</v>
      </c>
      <c r="AH7">
        <v>14.48</v>
      </c>
      <c r="AI7">
        <v>1</v>
      </c>
      <c r="AJ7">
        <v>1</v>
      </c>
      <c r="AK7">
        <v>1</v>
      </c>
      <c r="AL7">
        <v>1</v>
      </c>
      <c r="AM7">
        <v>-2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1.46</v>
      </c>
      <c r="AU7" t="s">
        <v>3</v>
      </c>
      <c r="AV7">
        <v>1</v>
      </c>
      <c r="AW7">
        <v>2</v>
      </c>
      <c r="AX7">
        <v>78076713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U7">
        <f>ROUND(AT7*Source!I30*AH7*AL7,2)</f>
        <v>0</v>
      </c>
      <c r="CV7">
        <f>ROUND(Y7*Source!I30,9)</f>
        <v>0</v>
      </c>
      <c r="CW7">
        <v>0</v>
      </c>
      <c r="CX7">
        <f>ROUND(Y7*Source!I30,9)</f>
        <v>0</v>
      </c>
      <c r="CY7">
        <f t="shared" si="1"/>
        <v>14.48</v>
      </c>
      <c r="CZ7">
        <f t="shared" si="2"/>
        <v>14.48</v>
      </c>
      <c r="DA7">
        <f t="shared" si="3"/>
        <v>1</v>
      </c>
      <c r="DB7">
        <f t="shared" si="4"/>
        <v>21.14</v>
      </c>
      <c r="DC7">
        <f t="shared" si="5"/>
        <v>0</v>
      </c>
      <c r="DD7" t="s">
        <v>3</v>
      </c>
      <c r="DE7" t="s">
        <v>3</v>
      </c>
      <c r="DF7">
        <f t="shared" si="6"/>
        <v>0</v>
      </c>
      <c r="DG7">
        <f t="shared" si="7"/>
        <v>0</v>
      </c>
      <c r="DH7">
        <f t="shared" si="8"/>
        <v>0</v>
      </c>
      <c r="DI7">
        <f t="shared" si="9"/>
        <v>0</v>
      </c>
      <c r="DJ7">
        <f t="shared" si="10"/>
        <v>0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ROW(Source!A30)</f>
        <v>30</v>
      </c>
      <c r="B8">
        <v>78076343</v>
      </c>
      <c r="C8">
        <v>78076709</v>
      </c>
      <c r="D8">
        <v>23420374</v>
      </c>
      <c r="E8">
        <v>1</v>
      </c>
      <c r="F8">
        <v>1</v>
      </c>
      <c r="G8">
        <v>1</v>
      </c>
      <c r="H8">
        <v>1</v>
      </c>
      <c r="I8" t="s">
        <v>493</v>
      </c>
      <c r="J8" t="s">
        <v>3</v>
      </c>
      <c r="K8" t="s">
        <v>494</v>
      </c>
      <c r="L8">
        <v>1369</v>
      </c>
      <c r="N8">
        <v>1013</v>
      </c>
      <c r="O8" t="s">
        <v>492</v>
      </c>
      <c r="P8" t="s">
        <v>492</v>
      </c>
      <c r="Q8">
        <v>1</v>
      </c>
      <c r="W8">
        <v>0</v>
      </c>
      <c r="X8">
        <v>411985308</v>
      </c>
      <c r="Y8">
        <f t="shared" si="0"/>
        <v>1.17</v>
      </c>
      <c r="AA8">
        <v>0</v>
      </c>
      <c r="AB8">
        <v>0</v>
      </c>
      <c r="AC8">
        <v>0</v>
      </c>
      <c r="AD8">
        <v>13.17</v>
      </c>
      <c r="AE8">
        <v>0</v>
      </c>
      <c r="AF8">
        <v>0</v>
      </c>
      <c r="AG8">
        <v>0</v>
      </c>
      <c r="AH8">
        <v>13.17</v>
      </c>
      <c r="AI8">
        <v>1</v>
      </c>
      <c r="AJ8">
        <v>1</v>
      </c>
      <c r="AK8">
        <v>1</v>
      </c>
      <c r="AL8">
        <v>1</v>
      </c>
      <c r="AM8">
        <v>-2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1.17</v>
      </c>
      <c r="AU8" t="s">
        <v>3</v>
      </c>
      <c r="AV8">
        <v>1</v>
      </c>
      <c r="AW8">
        <v>2</v>
      </c>
      <c r="AX8">
        <v>78076714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U8">
        <f>ROUND(AT8*Source!I30*AH8*AL8,2)</f>
        <v>0</v>
      </c>
      <c r="CV8">
        <f>ROUND(Y8*Source!I30,9)</f>
        <v>0</v>
      </c>
      <c r="CW8">
        <v>0</v>
      </c>
      <c r="CX8">
        <f>ROUND(Y8*Source!I30,9)</f>
        <v>0</v>
      </c>
      <c r="CY8">
        <f t="shared" si="1"/>
        <v>13.17</v>
      </c>
      <c r="CZ8">
        <f t="shared" si="2"/>
        <v>13.17</v>
      </c>
      <c r="DA8">
        <f t="shared" si="3"/>
        <v>1</v>
      </c>
      <c r="DB8">
        <f t="shared" si="4"/>
        <v>15.41</v>
      </c>
      <c r="DC8">
        <f t="shared" si="5"/>
        <v>0</v>
      </c>
      <c r="DD8" t="s">
        <v>3</v>
      </c>
      <c r="DE8" t="s">
        <v>3</v>
      </c>
      <c r="DF8">
        <f t="shared" si="6"/>
        <v>0</v>
      </c>
      <c r="DG8">
        <f t="shared" si="7"/>
        <v>0</v>
      </c>
      <c r="DH8">
        <f t="shared" si="8"/>
        <v>0</v>
      </c>
      <c r="DI8">
        <f t="shared" si="9"/>
        <v>0</v>
      </c>
      <c r="DJ8">
        <f t="shared" si="10"/>
        <v>0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ROW(Source!A30)</f>
        <v>30</v>
      </c>
      <c r="B9">
        <v>78076343</v>
      </c>
      <c r="C9">
        <v>78076709</v>
      </c>
      <c r="D9">
        <v>23568438</v>
      </c>
      <c r="E9">
        <v>1</v>
      </c>
      <c r="F9">
        <v>1</v>
      </c>
      <c r="G9">
        <v>1</v>
      </c>
      <c r="H9">
        <v>1</v>
      </c>
      <c r="I9" t="s">
        <v>495</v>
      </c>
      <c r="J9" t="s">
        <v>3</v>
      </c>
      <c r="K9" t="s">
        <v>496</v>
      </c>
      <c r="L9">
        <v>1369</v>
      </c>
      <c r="N9">
        <v>1013</v>
      </c>
      <c r="O9" t="s">
        <v>492</v>
      </c>
      <c r="P9" t="s">
        <v>492</v>
      </c>
      <c r="Q9">
        <v>1</v>
      </c>
      <c r="W9">
        <v>0</v>
      </c>
      <c r="X9">
        <v>712852101</v>
      </c>
      <c r="Y9">
        <f t="shared" si="0"/>
        <v>1.87</v>
      </c>
      <c r="AA9">
        <v>0</v>
      </c>
      <c r="AB9">
        <v>0</v>
      </c>
      <c r="AC9">
        <v>0</v>
      </c>
      <c r="AD9">
        <v>15.83</v>
      </c>
      <c r="AE9">
        <v>0</v>
      </c>
      <c r="AF9">
        <v>0</v>
      </c>
      <c r="AG9">
        <v>0</v>
      </c>
      <c r="AH9">
        <v>15.83</v>
      </c>
      <c r="AI9">
        <v>1</v>
      </c>
      <c r="AJ9">
        <v>1</v>
      </c>
      <c r="AK9">
        <v>1</v>
      </c>
      <c r="AL9">
        <v>1</v>
      </c>
      <c r="AM9">
        <v>-2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1.87</v>
      </c>
      <c r="AU9" t="s">
        <v>3</v>
      </c>
      <c r="AV9">
        <v>1</v>
      </c>
      <c r="AW9">
        <v>2</v>
      </c>
      <c r="AX9">
        <v>78076715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U9">
        <f>ROUND(AT9*Source!I30*AH9*AL9,2)</f>
        <v>0</v>
      </c>
      <c r="CV9">
        <f>ROUND(Y9*Source!I30,9)</f>
        <v>0</v>
      </c>
      <c r="CW9">
        <v>0</v>
      </c>
      <c r="CX9">
        <f>ROUND(Y9*Source!I30,9)</f>
        <v>0</v>
      </c>
      <c r="CY9">
        <f t="shared" si="1"/>
        <v>15.83</v>
      </c>
      <c r="CZ9">
        <f t="shared" si="2"/>
        <v>15.83</v>
      </c>
      <c r="DA9">
        <f t="shared" si="3"/>
        <v>1</v>
      </c>
      <c r="DB9">
        <f t="shared" si="4"/>
        <v>29.6</v>
      </c>
      <c r="DC9">
        <f t="shared" si="5"/>
        <v>0</v>
      </c>
      <c r="DD9" t="s">
        <v>3</v>
      </c>
      <c r="DE9" t="s">
        <v>3</v>
      </c>
      <c r="DF9">
        <f t="shared" si="6"/>
        <v>0</v>
      </c>
      <c r="DG9">
        <f t="shared" si="7"/>
        <v>0</v>
      </c>
      <c r="DH9">
        <f t="shared" si="8"/>
        <v>0</v>
      </c>
      <c r="DI9">
        <f t="shared" si="9"/>
        <v>0</v>
      </c>
      <c r="DJ9">
        <f t="shared" si="10"/>
        <v>0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ROW(Source!A31)</f>
        <v>31</v>
      </c>
      <c r="B10">
        <v>78076343</v>
      </c>
      <c r="C10">
        <v>78076716</v>
      </c>
      <c r="D10">
        <v>23411807</v>
      </c>
      <c r="E10">
        <v>1</v>
      </c>
      <c r="F10">
        <v>1</v>
      </c>
      <c r="G10">
        <v>1</v>
      </c>
      <c r="H10">
        <v>1</v>
      </c>
      <c r="I10" t="s">
        <v>490</v>
      </c>
      <c r="J10" t="s">
        <v>3</v>
      </c>
      <c r="K10" t="s">
        <v>491</v>
      </c>
      <c r="L10">
        <v>1369</v>
      </c>
      <c r="N10">
        <v>1013</v>
      </c>
      <c r="O10" t="s">
        <v>492</v>
      </c>
      <c r="P10" t="s">
        <v>492</v>
      </c>
      <c r="Q10">
        <v>1</v>
      </c>
      <c r="W10">
        <v>0</v>
      </c>
      <c r="X10">
        <v>-1730422519</v>
      </c>
      <c r="Y10">
        <f t="shared" si="0"/>
        <v>29.27</v>
      </c>
      <c r="AA10">
        <v>0</v>
      </c>
      <c r="AB10">
        <v>0</v>
      </c>
      <c r="AC10">
        <v>0</v>
      </c>
      <c r="AD10">
        <v>14.48</v>
      </c>
      <c r="AE10">
        <v>0</v>
      </c>
      <c r="AF10">
        <v>0</v>
      </c>
      <c r="AG10">
        <v>0</v>
      </c>
      <c r="AH10">
        <v>14.48</v>
      </c>
      <c r="AI10">
        <v>1</v>
      </c>
      <c r="AJ10">
        <v>1</v>
      </c>
      <c r="AK10">
        <v>1</v>
      </c>
      <c r="AL10">
        <v>1</v>
      </c>
      <c r="AM10">
        <v>-2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29.27</v>
      </c>
      <c r="AU10" t="s">
        <v>3</v>
      </c>
      <c r="AV10">
        <v>1</v>
      </c>
      <c r="AW10">
        <v>2</v>
      </c>
      <c r="AX10">
        <v>78076720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U10">
        <f>ROUND(AT10*Source!I31*AH10*AL10,2)</f>
        <v>0</v>
      </c>
      <c r="CV10">
        <f>ROUND(Y10*Source!I31,9)</f>
        <v>0</v>
      </c>
      <c r="CW10">
        <v>0</v>
      </c>
      <c r="CX10">
        <f>ROUND(Y10*Source!I31,9)</f>
        <v>0</v>
      </c>
      <c r="CY10">
        <f t="shared" si="1"/>
        <v>14.48</v>
      </c>
      <c r="CZ10">
        <f t="shared" si="2"/>
        <v>14.48</v>
      </c>
      <c r="DA10">
        <f t="shared" si="3"/>
        <v>1</v>
      </c>
      <c r="DB10">
        <f t="shared" si="4"/>
        <v>423.83</v>
      </c>
      <c r="DC10">
        <f t="shared" si="5"/>
        <v>0</v>
      </c>
      <c r="DD10" t="s">
        <v>3</v>
      </c>
      <c r="DE10" t="s">
        <v>3</v>
      </c>
      <c r="DF10">
        <f t="shared" si="6"/>
        <v>0</v>
      </c>
      <c r="DG10">
        <f t="shared" si="7"/>
        <v>0</v>
      </c>
      <c r="DH10">
        <f t="shared" si="8"/>
        <v>0</v>
      </c>
      <c r="DI10">
        <f t="shared" si="9"/>
        <v>0</v>
      </c>
      <c r="DJ10">
        <f t="shared" si="10"/>
        <v>0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ROW(Source!A31)</f>
        <v>31</v>
      </c>
      <c r="B11">
        <v>78076343</v>
      </c>
      <c r="C11">
        <v>78076716</v>
      </c>
      <c r="D11">
        <v>23420374</v>
      </c>
      <c r="E11">
        <v>1</v>
      </c>
      <c r="F11">
        <v>1</v>
      </c>
      <c r="G11">
        <v>1</v>
      </c>
      <c r="H11">
        <v>1</v>
      </c>
      <c r="I11" t="s">
        <v>493</v>
      </c>
      <c r="J11" t="s">
        <v>3</v>
      </c>
      <c r="K11" t="s">
        <v>494</v>
      </c>
      <c r="L11">
        <v>1369</v>
      </c>
      <c r="N11">
        <v>1013</v>
      </c>
      <c r="O11" t="s">
        <v>492</v>
      </c>
      <c r="P11" t="s">
        <v>492</v>
      </c>
      <c r="Q11">
        <v>1</v>
      </c>
      <c r="W11">
        <v>0</v>
      </c>
      <c r="X11">
        <v>411985308</v>
      </c>
      <c r="Y11">
        <f t="shared" si="0"/>
        <v>23.4</v>
      </c>
      <c r="AA11">
        <v>0</v>
      </c>
      <c r="AB11">
        <v>0</v>
      </c>
      <c r="AC11">
        <v>0</v>
      </c>
      <c r="AD11">
        <v>13.17</v>
      </c>
      <c r="AE11">
        <v>0</v>
      </c>
      <c r="AF11">
        <v>0</v>
      </c>
      <c r="AG11">
        <v>0</v>
      </c>
      <c r="AH11">
        <v>13.17</v>
      </c>
      <c r="AI11">
        <v>1</v>
      </c>
      <c r="AJ11">
        <v>1</v>
      </c>
      <c r="AK11">
        <v>1</v>
      </c>
      <c r="AL11">
        <v>1</v>
      </c>
      <c r="AM11">
        <v>-2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23.4</v>
      </c>
      <c r="AU11" t="s">
        <v>3</v>
      </c>
      <c r="AV11">
        <v>1</v>
      </c>
      <c r="AW11">
        <v>2</v>
      </c>
      <c r="AX11">
        <v>78076721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U11">
        <f>ROUND(AT11*Source!I31*AH11*AL11,2)</f>
        <v>0</v>
      </c>
      <c r="CV11">
        <f>ROUND(Y11*Source!I31,9)</f>
        <v>0</v>
      </c>
      <c r="CW11">
        <v>0</v>
      </c>
      <c r="CX11">
        <f>ROUND(Y11*Source!I31,9)</f>
        <v>0</v>
      </c>
      <c r="CY11">
        <f t="shared" si="1"/>
        <v>13.17</v>
      </c>
      <c r="CZ11">
        <f t="shared" si="2"/>
        <v>13.17</v>
      </c>
      <c r="DA11">
        <f t="shared" si="3"/>
        <v>1</v>
      </c>
      <c r="DB11">
        <f t="shared" si="4"/>
        <v>308.18</v>
      </c>
      <c r="DC11">
        <f t="shared" si="5"/>
        <v>0</v>
      </c>
      <c r="DD11" t="s">
        <v>3</v>
      </c>
      <c r="DE11" t="s">
        <v>3</v>
      </c>
      <c r="DF11">
        <f t="shared" si="6"/>
        <v>0</v>
      </c>
      <c r="DG11">
        <f t="shared" si="7"/>
        <v>0</v>
      </c>
      <c r="DH11">
        <f t="shared" si="8"/>
        <v>0</v>
      </c>
      <c r="DI11">
        <f t="shared" si="9"/>
        <v>0</v>
      </c>
      <c r="DJ11">
        <f t="shared" si="10"/>
        <v>0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ROW(Source!A31)</f>
        <v>31</v>
      </c>
      <c r="B12">
        <v>78076343</v>
      </c>
      <c r="C12">
        <v>78076716</v>
      </c>
      <c r="D12">
        <v>23568438</v>
      </c>
      <c r="E12">
        <v>1</v>
      </c>
      <c r="F12">
        <v>1</v>
      </c>
      <c r="G12">
        <v>1</v>
      </c>
      <c r="H12">
        <v>1</v>
      </c>
      <c r="I12" t="s">
        <v>495</v>
      </c>
      <c r="J12" t="s">
        <v>3</v>
      </c>
      <c r="K12" t="s">
        <v>496</v>
      </c>
      <c r="L12">
        <v>1369</v>
      </c>
      <c r="N12">
        <v>1013</v>
      </c>
      <c r="O12" t="s">
        <v>492</v>
      </c>
      <c r="P12" t="s">
        <v>492</v>
      </c>
      <c r="Q12">
        <v>1</v>
      </c>
      <c r="W12">
        <v>0</v>
      </c>
      <c r="X12">
        <v>712852101</v>
      </c>
      <c r="Y12">
        <f t="shared" si="0"/>
        <v>37.369999999999997</v>
      </c>
      <c r="AA12">
        <v>0</v>
      </c>
      <c r="AB12">
        <v>0</v>
      </c>
      <c r="AC12">
        <v>0</v>
      </c>
      <c r="AD12">
        <v>15.83</v>
      </c>
      <c r="AE12">
        <v>0</v>
      </c>
      <c r="AF12">
        <v>0</v>
      </c>
      <c r="AG12">
        <v>0</v>
      </c>
      <c r="AH12">
        <v>15.83</v>
      </c>
      <c r="AI12">
        <v>1</v>
      </c>
      <c r="AJ12">
        <v>1</v>
      </c>
      <c r="AK12">
        <v>1</v>
      </c>
      <c r="AL12">
        <v>1</v>
      </c>
      <c r="AM12">
        <v>-2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37.369999999999997</v>
      </c>
      <c r="AU12" t="s">
        <v>3</v>
      </c>
      <c r="AV12">
        <v>1</v>
      </c>
      <c r="AW12">
        <v>2</v>
      </c>
      <c r="AX12">
        <v>78076722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U12">
        <f>ROUND(AT12*Source!I31*AH12*AL12,2)</f>
        <v>0</v>
      </c>
      <c r="CV12">
        <f>ROUND(Y12*Source!I31,9)</f>
        <v>0</v>
      </c>
      <c r="CW12">
        <v>0</v>
      </c>
      <c r="CX12">
        <f>ROUND(Y12*Source!I31,9)</f>
        <v>0</v>
      </c>
      <c r="CY12">
        <f t="shared" si="1"/>
        <v>15.83</v>
      </c>
      <c r="CZ12">
        <f t="shared" si="2"/>
        <v>15.83</v>
      </c>
      <c r="DA12">
        <f t="shared" si="3"/>
        <v>1</v>
      </c>
      <c r="DB12">
        <f t="shared" si="4"/>
        <v>591.57000000000005</v>
      </c>
      <c r="DC12">
        <f t="shared" si="5"/>
        <v>0</v>
      </c>
      <c r="DD12" t="s">
        <v>3</v>
      </c>
      <c r="DE12" t="s">
        <v>3</v>
      </c>
      <c r="DF12">
        <f t="shared" si="6"/>
        <v>0</v>
      </c>
      <c r="DG12">
        <f t="shared" si="7"/>
        <v>0</v>
      </c>
      <c r="DH12">
        <f t="shared" si="8"/>
        <v>0</v>
      </c>
      <c r="DI12">
        <f t="shared" si="9"/>
        <v>0</v>
      </c>
      <c r="DJ12">
        <f t="shared" si="10"/>
        <v>0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ROW(Source!A32)</f>
        <v>32</v>
      </c>
      <c r="B13">
        <v>78076343</v>
      </c>
      <c r="C13">
        <v>78076723</v>
      </c>
      <c r="D13">
        <v>23356398</v>
      </c>
      <c r="E13">
        <v>1</v>
      </c>
      <c r="F13">
        <v>1</v>
      </c>
      <c r="G13">
        <v>1</v>
      </c>
      <c r="H13">
        <v>1</v>
      </c>
      <c r="I13" t="s">
        <v>497</v>
      </c>
      <c r="J13" t="s">
        <v>3</v>
      </c>
      <c r="K13" t="s">
        <v>498</v>
      </c>
      <c r="L13">
        <v>1369</v>
      </c>
      <c r="N13">
        <v>1013</v>
      </c>
      <c r="O13" t="s">
        <v>492</v>
      </c>
      <c r="P13" t="s">
        <v>492</v>
      </c>
      <c r="Q13">
        <v>1</v>
      </c>
      <c r="W13">
        <v>0</v>
      </c>
      <c r="X13">
        <v>-868788048</v>
      </c>
      <c r="Y13">
        <f t="shared" si="0"/>
        <v>11.7</v>
      </c>
      <c r="AA13">
        <v>0</v>
      </c>
      <c r="AB13">
        <v>0</v>
      </c>
      <c r="AC13">
        <v>0</v>
      </c>
      <c r="AD13">
        <v>9.4</v>
      </c>
      <c r="AE13">
        <v>0</v>
      </c>
      <c r="AF13">
        <v>0</v>
      </c>
      <c r="AG13">
        <v>0</v>
      </c>
      <c r="AH13">
        <v>9.4</v>
      </c>
      <c r="AI13">
        <v>1</v>
      </c>
      <c r="AJ13">
        <v>1</v>
      </c>
      <c r="AK13">
        <v>1</v>
      </c>
      <c r="AL13">
        <v>1</v>
      </c>
      <c r="AM13">
        <v>-2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11.7</v>
      </c>
      <c r="AU13" t="s">
        <v>3</v>
      </c>
      <c r="AV13">
        <v>1</v>
      </c>
      <c r="AW13">
        <v>2</v>
      </c>
      <c r="AX13">
        <v>78076730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U13">
        <f>ROUND(AT13*Source!I32*AH13*AL13,2)</f>
        <v>0</v>
      </c>
      <c r="CV13">
        <f>ROUND(Y13*Source!I32,9)</f>
        <v>0</v>
      </c>
      <c r="CW13">
        <v>0</v>
      </c>
      <c r="CX13">
        <f>ROUND(Y13*Source!I32,9)</f>
        <v>0</v>
      </c>
      <c r="CY13">
        <f t="shared" si="1"/>
        <v>9.4</v>
      </c>
      <c r="CZ13">
        <f t="shared" si="2"/>
        <v>9.4</v>
      </c>
      <c r="DA13">
        <f t="shared" si="3"/>
        <v>1</v>
      </c>
      <c r="DB13">
        <f t="shared" si="4"/>
        <v>109.98</v>
      </c>
      <c r="DC13">
        <f t="shared" si="5"/>
        <v>0</v>
      </c>
      <c r="DD13" t="s">
        <v>3</v>
      </c>
      <c r="DE13" t="s">
        <v>3</v>
      </c>
      <c r="DF13">
        <f t="shared" si="6"/>
        <v>0</v>
      </c>
      <c r="DG13">
        <f t="shared" si="7"/>
        <v>0</v>
      </c>
      <c r="DH13">
        <f t="shared" si="8"/>
        <v>0</v>
      </c>
      <c r="DI13">
        <f t="shared" si="9"/>
        <v>0</v>
      </c>
      <c r="DJ13">
        <f t="shared" si="10"/>
        <v>0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ROW(Source!A32)</f>
        <v>32</v>
      </c>
      <c r="B14">
        <v>78076343</v>
      </c>
      <c r="C14">
        <v>78076723</v>
      </c>
      <c r="D14">
        <v>37804065</v>
      </c>
      <c r="E14">
        <v>1</v>
      </c>
      <c r="F14">
        <v>1</v>
      </c>
      <c r="G14">
        <v>1</v>
      </c>
      <c r="H14">
        <v>2</v>
      </c>
      <c r="I14" t="s">
        <v>499</v>
      </c>
      <c r="J14" t="s">
        <v>500</v>
      </c>
      <c r="K14" t="s">
        <v>501</v>
      </c>
      <c r="L14">
        <v>1368</v>
      </c>
      <c r="N14">
        <v>1011</v>
      </c>
      <c r="O14" t="s">
        <v>187</v>
      </c>
      <c r="P14" t="s">
        <v>187</v>
      </c>
      <c r="Q14">
        <v>1</v>
      </c>
      <c r="W14">
        <v>0</v>
      </c>
      <c r="X14">
        <v>835824343</v>
      </c>
      <c r="Y14">
        <f t="shared" si="0"/>
        <v>0.16</v>
      </c>
      <c r="AA14">
        <v>0</v>
      </c>
      <c r="AB14">
        <v>12.53</v>
      </c>
      <c r="AC14">
        <v>0</v>
      </c>
      <c r="AD14">
        <v>0</v>
      </c>
      <c r="AE14">
        <v>0</v>
      </c>
      <c r="AF14">
        <v>2.15</v>
      </c>
      <c r="AG14">
        <v>0</v>
      </c>
      <c r="AH14">
        <v>0</v>
      </c>
      <c r="AI14">
        <v>1</v>
      </c>
      <c r="AJ14">
        <v>5.83</v>
      </c>
      <c r="AK14">
        <v>37.31</v>
      </c>
      <c r="AL14">
        <v>1</v>
      </c>
      <c r="AM14">
        <v>2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0.16</v>
      </c>
      <c r="AU14" t="s">
        <v>3</v>
      </c>
      <c r="AV14">
        <v>0</v>
      </c>
      <c r="AW14">
        <v>2</v>
      </c>
      <c r="AX14">
        <v>78076731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V14">
        <v>0</v>
      </c>
      <c r="CW14">
        <f>ROUND(Y14*Source!I32*DO14,9)</f>
        <v>0</v>
      </c>
      <c r="CX14">
        <f>ROUND(Y14*Source!I32,9)</f>
        <v>0</v>
      </c>
      <c r="CY14">
        <f>AB14</f>
        <v>12.53</v>
      </c>
      <c r="CZ14">
        <f>AF14</f>
        <v>2.15</v>
      </c>
      <c r="DA14">
        <f>AJ14</f>
        <v>5.83</v>
      </c>
      <c r="DB14">
        <f t="shared" si="4"/>
        <v>0.34</v>
      </c>
      <c r="DC14">
        <f t="shared" si="5"/>
        <v>0</v>
      </c>
      <c r="DD14" t="s">
        <v>3</v>
      </c>
      <c r="DE14" t="s">
        <v>3</v>
      </c>
      <c r="DF14">
        <f t="shared" si="6"/>
        <v>0</v>
      </c>
      <c r="DG14">
        <f>ROUND(ROUND(AF14*AJ14,2)*CX14,2)</f>
        <v>0</v>
      </c>
      <c r="DH14">
        <f>ROUND(ROUND(AG14*AK14,2)*CX14,2)</f>
        <v>0</v>
      </c>
      <c r="DI14">
        <f t="shared" si="9"/>
        <v>0</v>
      </c>
      <c r="DJ14">
        <f>DG14</f>
        <v>0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ROW(Source!A32)</f>
        <v>32</v>
      </c>
      <c r="B15">
        <v>78076343</v>
      </c>
      <c r="C15">
        <v>78076723</v>
      </c>
      <c r="D15">
        <v>37729677</v>
      </c>
      <c r="E15">
        <v>1</v>
      </c>
      <c r="F15">
        <v>1</v>
      </c>
      <c r="G15">
        <v>1</v>
      </c>
      <c r="H15">
        <v>3</v>
      </c>
      <c r="I15" t="s">
        <v>502</v>
      </c>
      <c r="J15" t="s">
        <v>503</v>
      </c>
      <c r="K15" t="s">
        <v>504</v>
      </c>
      <c r="L15">
        <v>1346</v>
      </c>
      <c r="N15">
        <v>1009</v>
      </c>
      <c r="O15" t="s">
        <v>505</v>
      </c>
      <c r="P15" t="s">
        <v>505</v>
      </c>
      <c r="Q15">
        <v>1</v>
      </c>
      <c r="W15">
        <v>0</v>
      </c>
      <c r="X15">
        <v>-1781767665</v>
      </c>
      <c r="Y15">
        <f>(AT15*0)</f>
        <v>0</v>
      </c>
      <c r="AA15">
        <v>356.42</v>
      </c>
      <c r="AB15">
        <v>0</v>
      </c>
      <c r="AC15">
        <v>0</v>
      </c>
      <c r="AD15">
        <v>0</v>
      </c>
      <c r="AE15">
        <v>28.4</v>
      </c>
      <c r="AF15">
        <v>0</v>
      </c>
      <c r="AG15">
        <v>0</v>
      </c>
      <c r="AH15">
        <v>0</v>
      </c>
      <c r="AI15">
        <v>12.55</v>
      </c>
      <c r="AJ15">
        <v>1</v>
      </c>
      <c r="AK15">
        <v>1</v>
      </c>
      <c r="AL15">
        <v>1</v>
      </c>
      <c r="AM15">
        <v>2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0.01</v>
      </c>
      <c r="AU15" t="s">
        <v>36</v>
      </c>
      <c r="AV15">
        <v>0</v>
      </c>
      <c r="AW15">
        <v>2</v>
      </c>
      <c r="AX15">
        <v>78076732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V15">
        <v>0</v>
      </c>
      <c r="CW15">
        <v>0</v>
      </c>
      <c r="CX15">
        <f>ROUND(Y15*Source!I32,9)</f>
        <v>0</v>
      </c>
      <c r="CY15">
        <f>AA15</f>
        <v>356.42</v>
      </c>
      <c r="CZ15">
        <f>AE15</f>
        <v>28.4</v>
      </c>
      <c r="DA15">
        <f>AI15</f>
        <v>12.55</v>
      </c>
      <c r="DB15">
        <f>ROUND((ROUND(AT15*CZ15,2)*0),2)</f>
        <v>0</v>
      </c>
      <c r="DC15">
        <f>ROUND((ROUND(AT15*AG15,2)*0),2)</f>
        <v>0</v>
      </c>
      <c r="DD15" t="s">
        <v>3</v>
      </c>
      <c r="DE15" t="s">
        <v>3</v>
      </c>
      <c r="DF15">
        <f>ROUND(ROUND(AE15*AI15,2)*CX15,2)</f>
        <v>0</v>
      </c>
      <c r="DG15">
        <f>ROUND(ROUND(AF15,2)*CX15,2)</f>
        <v>0</v>
      </c>
      <c r="DH15">
        <f>ROUND(ROUND(AG15,2)*CX15,2)</f>
        <v>0</v>
      </c>
      <c r="DI15">
        <f t="shared" si="9"/>
        <v>0</v>
      </c>
      <c r="DJ15">
        <f>DF15</f>
        <v>0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ROW(Source!A32)</f>
        <v>32</v>
      </c>
      <c r="B16">
        <v>78076343</v>
      </c>
      <c r="C16">
        <v>78076723</v>
      </c>
      <c r="D16">
        <v>37737071</v>
      </c>
      <c r="E16">
        <v>1</v>
      </c>
      <c r="F16">
        <v>1</v>
      </c>
      <c r="G16">
        <v>1</v>
      </c>
      <c r="H16">
        <v>3</v>
      </c>
      <c r="I16" t="s">
        <v>506</v>
      </c>
      <c r="J16" t="s">
        <v>507</v>
      </c>
      <c r="K16" t="s">
        <v>508</v>
      </c>
      <c r="L16">
        <v>1358</v>
      </c>
      <c r="N16">
        <v>1010</v>
      </c>
      <c r="O16" t="s">
        <v>509</v>
      </c>
      <c r="P16" t="s">
        <v>509</v>
      </c>
      <c r="Q16">
        <v>10</v>
      </c>
      <c r="W16">
        <v>0</v>
      </c>
      <c r="X16">
        <v>1305178930</v>
      </c>
      <c r="Y16">
        <f>(AT16*0)</f>
        <v>0</v>
      </c>
      <c r="AA16">
        <v>97.83</v>
      </c>
      <c r="AB16">
        <v>0</v>
      </c>
      <c r="AC16">
        <v>0</v>
      </c>
      <c r="AD16">
        <v>0</v>
      </c>
      <c r="AE16">
        <v>8.4700000000000006</v>
      </c>
      <c r="AF16">
        <v>0</v>
      </c>
      <c r="AG16">
        <v>0</v>
      </c>
      <c r="AH16">
        <v>0</v>
      </c>
      <c r="AI16">
        <v>11.55</v>
      </c>
      <c r="AJ16">
        <v>1</v>
      </c>
      <c r="AK16">
        <v>1</v>
      </c>
      <c r="AL16">
        <v>1</v>
      </c>
      <c r="AM16">
        <v>2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0.4</v>
      </c>
      <c r="AU16" t="s">
        <v>36</v>
      </c>
      <c r="AV16">
        <v>0</v>
      </c>
      <c r="AW16">
        <v>2</v>
      </c>
      <c r="AX16">
        <v>78076733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V16">
        <v>0</v>
      </c>
      <c r="CW16">
        <v>0</v>
      </c>
      <c r="CX16">
        <f>ROUND(Y16*Source!I32,9)</f>
        <v>0</v>
      </c>
      <c r="CY16">
        <f>AA16</f>
        <v>97.83</v>
      </c>
      <c r="CZ16">
        <f>AE16</f>
        <v>8.4700000000000006</v>
      </c>
      <c r="DA16">
        <f>AI16</f>
        <v>11.55</v>
      </c>
      <c r="DB16">
        <f>ROUND((ROUND(AT16*CZ16,2)*0),2)</f>
        <v>0</v>
      </c>
      <c r="DC16">
        <f>ROUND((ROUND(AT16*AG16,2)*0),2)</f>
        <v>0</v>
      </c>
      <c r="DD16" t="s">
        <v>3</v>
      </c>
      <c r="DE16" t="s">
        <v>3</v>
      </c>
      <c r="DF16">
        <f>ROUND(ROUND(AE16*AI16,2)*CX16,2)</f>
        <v>0</v>
      </c>
      <c r="DG16">
        <f>ROUND(ROUND(AF16,2)*CX16,2)</f>
        <v>0</v>
      </c>
      <c r="DH16">
        <f>ROUND(ROUND(AG16,2)*CX16,2)</f>
        <v>0</v>
      </c>
      <c r="DI16">
        <f t="shared" si="9"/>
        <v>0</v>
      </c>
      <c r="DJ16">
        <f>DF16</f>
        <v>0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ROW(Source!A32)</f>
        <v>32</v>
      </c>
      <c r="B17">
        <v>78076343</v>
      </c>
      <c r="C17">
        <v>78076723</v>
      </c>
      <c r="D17">
        <v>37785795</v>
      </c>
      <c r="E17">
        <v>1</v>
      </c>
      <c r="F17">
        <v>1</v>
      </c>
      <c r="G17">
        <v>1</v>
      </c>
      <c r="H17">
        <v>3</v>
      </c>
      <c r="I17" t="s">
        <v>510</v>
      </c>
      <c r="J17" t="s">
        <v>511</v>
      </c>
      <c r="K17" t="s">
        <v>512</v>
      </c>
      <c r="L17">
        <v>1346</v>
      </c>
      <c r="N17">
        <v>1009</v>
      </c>
      <c r="O17" t="s">
        <v>505</v>
      </c>
      <c r="P17" t="s">
        <v>505</v>
      </c>
      <c r="Q17">
        <v>1</v>
      </c>
      <c r="W17">
        <v>0</v>
      </c>
      <c r="X17">
        <v>-1384209739</v>
      </c>
      <c r="Y17">
        <f>(AT17*0)</f>
        <v>0</v>
      </c>
      <c r="AA17">
        <v>1299.83</v>
      </c>
      <c r="AB17">
        <v>0</v>
      </c>
      <c r="AC17">
        <v>0</v>
      </c>
      <c r="AD17">
        <v>0</v>
      </c>
      <c r="AE17">
        <v>69.03</v>
      </c>
      <c r="AF17">
        <v>0</v>
      </c>
      <c r="AG17">
        <v>0</v>
      </c>
      <c r="AH17">
        <v>0</v>
      </c>
      <c r="AI17">
        <v>18.829999999999998</v>
      </c>
      <c r="AJ17">
        <v>1</v>
      </c>
      <c r="AK17">
        <v>1</v>
      </c>
      <c r="AL17">
        <v>1</v>
      </c>
      <c r="AM17">
        <v>2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0.1</v>
      </c>
      <c r="AU17" t="s">
        <v>36</v>
      </c>
      <c r="AV17">
        <v>0</v>
      </c>
      <c r="AW17">
        <v>2</v>
      </c>
      <c r="AX17">
        <v>78076734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V17">
        <v>0</v>
      </c>
      <c r="CW17">
        <v>0</v>
      </c>
      <c r="CX17">
        <f>ROUND(Y17*Source!I32,9)</f>
        <v>0</v>
      </c>
      <c r="CY17">
        <f>AA17</f>
        <v>1299.83</v>
      </c>
      <c r="CZ17">
        <f>AE17</f>
        <v>69.03</v>
      </c>
      <c r="DA17">
        <f>AI17</f>
        <v>18.829999999999998</v>
      </c>
      <c r="DB17">
        <f>ROUND((ROUND(AT17*CZ17,2)*0),2)</f>
        <v>0</v>
      </c>
      <c r="DC17">
        <f>ROUND((ROUND(AT17*AG17,2)*0),2)</f>
        <v>0</v>
      </c>
      <c r="DD17" t="s">
        <v>3</v>
      </c>
      <c r="DE17" t="s">
        <v>3</v>
      </c>
      <c r="DF17">
        <f>ROUND(ROUND(AE17*AI17,2)*CX17,2)</f>
        <v>0</v>
      </c>
      <c r="DG17">
        <f>ROUND(ROUND(AF17,2)*CX17,2)</f>
        <v>0</v>
      </c>
      <c r="DH17">
        <f>ROUND(ROUND(AG17,2)*CX17,2)</f>
        <v>0</v>
      </c>
      <c r="DI17">
        <f t="shared" si="9"/>
        <v>0</v>
      </c>
      <c r="DJ17">
        <f>DF17</f>
        <v>0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ROW(Source!A32)</f>
        <v>32</v>
      </c>
      <c r="B18">
        <v>78076343</v>
      </c>
      <c r="C18">
        <v>78076723</v>
      </c>
      <c r="D18">
        <v>37801918</v>
      </c>
      <c r="E18">
        <v>1</v>
      </c>
      <c r="F18">
        <v>1</v>
      </c>
      <c r="G18">
        <v>1</v>
      </c>
      <c r="H18">
        <v>3</v>
      </c>
      <c r="I18" t="s">
        <v>513</v>
      </c>
      <c r="J18" t="s">
        <v>514</v>
      </c>
      <c r="K18" t="s">
        <v>515</v>
      </c>
      <c r="L18">
        <v>1374</v>
      </c>
      <c r="N18">
        <v>1013</v>
      </c>
      <c r="O18" t="s">
        <v>516</v>
      </c>
      <c r="P18" t="s">
        <v>516</v>
      </c>
      <c r="Q18">
        <v>1</v>
      </c>
      <c r="W18">
        <v>0</v>
      </c>
      <c r="X18">
        <v>2131831278</v>
      </c>
      <c r="Y18">
        <f>(AT18*0)</f>
        <v>0</v>
      </c>
      <c r="AA18">
        <v>1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M18">
        <v>-2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2.2000000000000002</v>
      </c>
      <c r="AU18" t="s">
        <v>36</v>
      </c>
      <c r="AV18">
        <v>0</v>
      </c>
      <c r="AW18">
        <v>2</v>
      </c>
      <c r="AX18">
        <v>78076735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V18">
        <v>0</v>
      </c>
      <c r="CW18">
        <v>0</v>
      </c>
      <c r="CX18">
        <f>ROUND(Y18*Source!I32,9)</f>
        <v>0</v>
      </c>
      <c r="CY18">
        <f>AA18</f>
        <v>1</v>
      </c>
      <c r="CZ18">
        <f>AE18</f>
        <v>1</v>
      </c>
      <c r="DA18">
        <f>AI18</f>
        <v>1</v>
      </c>
      <c r="DB18">
        <f>ROUND((ROUND(AT18*CZ18,2)*0),2)</f>
        <v>0</v>
      </c>
      <c r="DC18">
        <f>ROUND((ROUND(AT18*AG18,2)*0),2)</f>
        <v>0</v>
      </c>
      <c r="DD18" t="s">
        <v>3</v>
      </c>
      <c r="DE18" t="s">
        <v>3</v>
      </c>
      <c r="DF18">
        <f>ROUND(ROUND(AE18,2)*CX18,2)</f>
        <v>0</v>
      </c>
      <c r="DG18">
        <f>ROUND(ROUND(AF18,2)*CX18,2)</f>
        <v>0</v>
      </c>
      <c r="DH18">
        <f>ROUND(ROUND(AG18,2)*CX18,2)</f>
        <v>0</v>
      </c>
      <c r="DI18">
        <f t="shared" si="9"/>
        <v>0</v>
      </c>
      <c r="DJ18">
        <f>DF18</f>
        <v>0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ROW(Source!A34)</f>
        <v>34</v>
      </c>
      <c r="B19">
        <v>78076343</v>
      </c>
      <c r="C19">
        <v>78076737</v>
      </c>
      <c r="D19">
        <v>23365084</v>
      </c>
      <c r="E19">
        <v>1</v>
      </c>
      <c r="F19">
        <v>1</v>
      </c>
      <c r="G19">
        <v>1</v>
      </c>
      <c r="H19">
        <v>1</v>
      </c>
      <c r="I19" t="s">
        <v>517</v>
      </c>
      <c r="J19" t="s">
        <v>3</v>
      </c>
      <c r="K19" t="s">
        <v>518</v>
      </c>
      <c r="L19">
        <v>1369</v>
      </c>
      <c r="N19">
        <v>1013</v>
      </c>
      <c r="O19" t="s">
        <v>492</v>
      </c>
      <c r="P19" t="s">
        <v>492</v>
      </c>
      <c r="Q19">
        <v>1</v>
      </c>
      <c r="W19">
        <v>0</v>
      </c>
      <c r="X19">
        <v>-284553447</v>
      </c>
      <c r="Y19">
        <f>AT19</f>
        <v>5.76</v>
      </c>
      <c r="AA19">
        <v>0</v>
      </c>
      <c r="AB19">
        <v>0</v>
      </c>
      <c r="AC19">
        <v>0</v>
      </c>
      <c r="AD19">
        <v>9.68</v>
      </c>
      <c r="AE19">
        <v>0</v>
      </c>
      <c r="AF19">
        <v>0</v>
      </c>
      <c r="AG19">
        <v>0</v>
      </c>
      <c r="AH19">
        <v>9.68</v>
      </c>
      <c r="AI19">
        <v>1</v>
      </c>
      <c r="AJ19">
        <v>1</v>
      </c>
      <c r="AK19">
        <v>1</v>
      </c>
      <c r="AL19">
        <v>1</v>
      </c>
      <c r="AM19">
        <v>-2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5.76</v>
      </c>
      <c r="AU19" t="s">
        <v>3</v>
      </c>
      <c r="AV19">
        <v>1</v>
      </c>
      <c r="AW19">
        <v>2</v>
      </c>
      <c r="AX19">
        <v>78076745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U19">
        <f>ROUND(AT19*Source!I34*AH19*AL19,2)</f>
        <v>0</v>
      </c>
      <c r="CV19">
        <f>ROUND(Y19*Source!I34,9)</f>
        <v>0</v>
      </c>
      <c r="CW19">
        <v>0</v>
      </c>
      <c r="CX19">
        <f>ROUND(Y19*Source!I34,9)</f>
        <v>0</v>
      </c>
      <c r="CY19">
        <f>AD19</f>
        <v>9.68</v>
      </c>
      <c r="CZ19">
        <f>AH19</f>
        <v>9.68</v>
      </c>
      <c r="DA19">
        <f>AL19</f>
        <v>1</v>
      </c>
      <c r="DB19">
        <f>ROUND(ROUND(AT19*CZ19,2),2)</f>
        <v>55.76</v>
      </c>
      <c r="DC19">
        <f>ROUND(ROUND(AT19*AG19,2),2)</f>
        <v>0</v>
      </c>
      <c r="DD19" t="s">
        <v>3</v>
      </c>
      <c r="DE19" t="s">
        <v>3</v>
      </c>
      <c r="DF19">
        <f>ROUND(ROUND(AE19,2)*CX19,2)</f>
        <v>0</v>
      </c>
      <c r="DG19">
        <f>ROUND(ROUND(AF19,2)*CX19,2)</f>
        <v>0</v>
      </c>
      <c r="DH19">
        <f>ROUND(ROUND(AG19,2)*CX19,2)</f>
        <v>0</v>
      </c>
      <c r="DI19">
        <f t="shared" si="9"/>
        <v>0</v>
      </c>
      <c r="DJ19">
        <f>DI19</f>
        <v>0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ROW(Source!A34)</f>
        <v>34</v>
      </c>
      <c r="B20">
        <v>78076343</v>
      </c>
      <c r="C20">
        <v>78076737</v>
      </c>
      <c r="D20">
        <v>37804065</v>
      </c>
      <c r="E20">
        <v>1</v>
      </c>
      <c r="F20">
        <v>1</v>
      </c>
      <c r="G20">
        <v>1</v>
      </c>
      <c r="H20">
        <v>2</v>
      </c>
      <c r="I20" t="s">
        <v>499</v>
      </c>
      <c r="J20" t="s">
        <v>500</v>
      </c>
      <c r="K20" t="s">
        <v>501</v>
      </c>
      <c r="L20">
        <v>1368</v>
      </c>
      <c r="N20">
        <v>1011</v>
      </c>
      <c r="O20" t="s">
        <v>187</v>
      </c>
      <c r="P20" t="s">
        <v>187</v>
      </c>
      <c r="Q20">
        <v>1</v>
      </c>
      <c r="W20">
        <v>0</v>
      </c>
      <c r="X20">
        <v>835824343</v>
      </c>
      <c r="Y20">
        <f>AT20</f>
        <v>0.17</v>
      </c>
      <c r="AA20">
        <v>0</v>
      </c>
      <c r="AB20">
        <v>12.53</v>
      </c>
      <c r="AC20">
        <v>0</v>
      </c>
      <c r="AD20">
        <v>0</v>
      </c>
      <c r="AE20">
        <v>0</v>
      </c>
      <c r="AF20">
        <v>2.15</v>
      </c>
      <c r="AG20">
        <v>0</v>
      </c>
      <c r="AH20">
        <v>0</v>
      </c>
      <c r="AI20">
        <v>1</v>
      </c>
      <c r="AJ20">
        <v>5.83</v>
      </c>
      <c r="AK20">
        <v>37.31</v>
      </c>
      <c r="AL20">
        <v>1</v>
      </c>
      <c r="AM20">
        <v>2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0.17</v>
      </c>
      <c r="AU20" t="s">
        <v>3</v>
      </c>
      <c r="AV20">
        <v>0</v>
      </c>
      <c r="AW20">
        <v>2</v>
      </c>
      <c r="AX20">
        <v>78076746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V20">
        <v>0</v>
      </c>
      <c r="CW20">
        <f>ROUND(Y20*Source!I34*DO20,9)</f>
        <v>0</v>
      </c>
      <c r="CX20">
        <f>ROUND(Y20*Source!I34,9)</f>
        <v>0</v>
      </c>
      <c r="CY20">
        <f>AB20</f>
        <v>12.53</v>
      </c>
      <c r="CZ20">
        <f>AF20</f>
        <v>2.15</v>
      </c>
      <c r="DA20">
        <f>AJ20</f>
        <v>5.83</v>
      </c>
      <c r="DB20">
        <f>ROUND(ROUND(AT20*CZ20,2),2)</f>
        <v>0.37</v>
      </c>
      <c r="DC20">
        <f>ROUND(ROUND(AT20*AG20,2),2)</f>
        <v>0</v>
      </c>
      <c r="DD20" t="s">
        <v>3</v>
      </c>
      <c r="DE20" t="s">
        <v>3</v>
      </c>
      <c r="DF20">
        <f>ROUND(ROUND(AE20,2)*CX20,2)</f>
        <v>0</v>
      </c>
      <c r="DG20">
        <f>ROUND(ROUND(AF20*AJ20,2)*CX20,2)</f>
        <v>0</v>
      </c>
      <c r="DH20">
        <f>ROUND(ROUND(AG20*AK20,2)*CX20,2)</f>
        <v>0</v>
      </c>
      <c r="DI20">
        <f t="shared" si="9"/>
        <v>0</v>
      </c>
      <c r="DJ20">
        <f>DG20</f>
        <v>0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ROW(Source!A34)</f>
        <v>34</v>
      </c>
      <c r="B21">
        <v>78076343</v>
      </c>
      <c r="C21">
        <v>78076737</v>
      </c>
      <c r="D21">
        <v>37729677</v>
      </c>
      <c r="E21">
        <v>1</v>
      </c>
      <c r="F21">
        <v>1</v>
      </c>
      <c r="G21">
        <v>1</v>
      </c>
      <c r="H21">
        <v>3</v>
      </c>
      <c r="I21" t="s">
        <v>502</v>
      </c>
      <c r="J21" t="s">
        <v>503</v>
      </c>
      <c r="K21" t="s">
        <v>504</v>
      </c>
      <c r="L21">
        <v>1346</v>
      </c>
      <c r="N21">
        <v>1009</v>
      </c>
      <c r="O21" t="s">
        <v>505</v>
      </c>
      <c r="P21" t="s">
        <v>505</v>
      </c>
      <c r="Q21">
        <v>1</v>
      </c>
      <c r="W21">
        <v>0</v>
      </c>
      <c r="X21">
        <v>-1781767665</v>
      </c>
      <c r="Y21">
        <f>(AT21*0)</f>
        <v>0</v>
      </c>
      <c r="AA21">
        <v>356.42</v>
      </c>
      <c r="AB21">
        <v>0</v>
      </c>
      <c r="AC21">
        <v>0</v>
      </c>
      <c r="AD21">
        <v>0</v>
      </c>
      <c r="AE21">
        <v>28.4</v>
      </c>
      <c r="AF21">
        <v>0</v>
      </c>
      <c r="AG21">
        <v>0</v>
      </c>
      <c r="AH21">
        <v>0</v>
      </c>
      <c r="AI21">
        <v>12.55</v>
      </c>
      <c r="AJ21">
        <v>1</v>
      </c>
      <c r="AK21">
        <v>1</v>
      </c>
      <c r="AL21">
        <v>1</v>
      </c>
      <c r="AM21">
        <v>2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3.8E-3</v>
      </c>
      <c r="AU21" t="s">
        <v>36</v>
      </c>
      <c r="AV21">
        <v>0</v>
      </c>
      <c r="AW21">
        <v>2</v>
      </c>
      <c r="AX21">
        <v>78076747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V21">
        <v>0</v>
      </c>
      <c r="CW21">
        <v>0</v>
      </c>
      <c r="CX21">
        <f>ROUND(Y21*Source!I34,9)</f>
        <v>0</v>
      </c>
      <c r="CY21">
        <f>AA21</f>
        <v>356.42</v>
      </c>
      <c r="CZ21">
        <f>AE21</f>
        <v>28.4</v>
      </c>
      <c r="DA21">
        <f>AI21</f>
        <v>12.55</v>
      </c>
      <c r="DB21">
        <f>ROUND((ROUND(AT21*CZ21,2)*0),2)</f>
        <v>0</v>
      </c>
      <c r="DC21">
        <f>ROUND((ROUND(AT21*AG21,2)*0),2)</f>
        <v>0</v>
      </c>
      <c r="DD21" t="s">
        <v>3</v>
      </c>
      <c r="DE21" t="s">
        <v>3</v>
      </c>
      <c r="DF21">
        <f>ROUND(ROUND(AE21*AI21,2)*CX21,2)</f>
        <v>0</v>
      </c>
      <c r="DG21">
        <f t="shared" ref="DG21:DG26" si="11">ROUND(ROUND(AF21,2)*CX21,2)</f>
        <v>0</v>
      </c>
      <c r="DH21">
        <f t="shared" ref="DH21:DH26" si="12">ROUND(ROUND(AG21,2)*CX21,2)</f>
        <v>0</v>
      </c>
      <c r="DI21">
        <f t="shared" si="9"/>
        <v>0</v>
      </c>
      <c r="DJ21">
        <f>DF21</f>
        <v>0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ROW(Source!A34)</f>
        <v>34</v>
      </c>
      <c r="B22">
        <v>78076343</v>
      </c>
      <c r="C22">
        <v>78076737</v>
      </c>
      <c r="D22">
        <v>37737071</v>
      </c>
      <c r="E22">
        <v>1</v>
      </c>
      <c r="F22">
        <v>1</v>
      </c>
      <c r="G22">
        <v>1</v>
      </c>
      <c r="H22">
        <v>3</v>
      </c>
      <c r="I22" t="s">
        <v>506</v>
      </c>
      <c r="J22" t="s">
        <v>507</v>
      </c>
      <c r="K22" t="s">
        <v>508</v>
      </c>
      <c r="L22">
        <v>1358</v>
      </c>
      <c r="N22">
        <v>1010</v>
      </c>
      <c r="O22" t="s">
        <v>509</v>
      </c>
      <c r="P22" t="s">
        <v>509</v>
      </c>
      <c r="Q22">
        <v>10</v>
      </c>
      <c r="W22">
        <v>0</v>
      </c>
      <c r="X22">
        <v>1305178930</v>
      </c>
      <c r="Y22">
        <f>(AT22*0)</f>
        <v>0</v>
      </c>
      <c r="AA22">
        <v>97.83</v>
      </c>
      <c r="AB22">
        <v>0</v>
      </c>
      <c r="AC22">
        <v>0</v>
      </c>
      <c r="AD22">
        <v>0</v>
      </c>
      <c r="AE22">
        <v>8.4700000000000006</v>
      </c>
      <c r="AF22">
        <v>0</v>
      </c>
      <c r="AG22">
        <v>0</v>
      </c>
      <c r="AH22">
        <v>0</v>
      </c>
      <c r="AI22">
        <v>11.55</v>
      </c>
      <c r="AJ22">
        <v>1</v>
      </c>
      <c r="AK22">
        <v>1</v>
      </c>
      <c r="AL22">
        <v>1</v>
      </c>
      <c r="AM22">
        <v>2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0.4</v>
      </c>
      <c r="AU22" t="s">
        <v>36</v>
      </c>
      <c r="AV22">
        <v>0</v>
      </c>
      <c r="AW22">
        <v>2</v>
      </c>
      <c r="AX22">
        <v>78076748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V22">
        <v>0</v>
      </c>
      <c r="CW22">
        <v>0</v>
      </c>
      <c r="CX22">
        <f>ROUND(Y22*Source!I34,9)</f>
        <v>0</v>
      </c>
      <c r="CY22">
        <f>AA22</f>
        <v>97.83</v>
      </c>
      <c r="CZ22">
        <f>AE22</f>
        <v>8.4700000000000006</v>
      </c>
      <c r="DA22">
        <f>AI22</f>
        <v>11.55</v>
      </c>
      <c r="DB22">
        <f>ROUND((ROUND(AT22*CZ22,2)*0),2)</f>
        <v>0</v>
      </c>
      <c r="DC22">
        <f>ROUND((ROUND(AT22*AG22,2)*0),2)</f>
        <v>0</v>
      </c>
      <c r="DD22" t="s">
        <v>3</v>
      </c>
      <c r="DE22" t="s">
        <v>3</v>
      </c>
      <c r="DF22">
        <f>ROUND(ROUND(AE22*AI22,2)*CX22,2)</f>
        <v>0</v>
      </c>
      <c r="DG22">
        <f t="shared" si="11"/>
        <v>0</v>
      </c>
      <c r="DH22">
        <f t="shared" si="12"/>
        <v>0</v>
      </c>
      <c r="DI22">
        <f t="shared" si="9"/>
        <v>0</v>
      </c>
      <c r="DJ22">
        <f>DF22</f>
        <v>0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ROW(Source!A34)</f>
        <v>34</v>
      </c>
      <c r="B23">
        <v>78076343</v>
      </c>
      <c r="C23">
        <v>78076737</v>
      </c>
      <c r="D23">
        <v>37777026</v>
      </c>
      <c r="E23">
        <v>1</v>
      </c>
      <c r="F23">
        <v>1</v>
      </c>
      <c r="G23">
        <v>1</v>
      </c>
      <c r="H23">
        <v>3</v>
      </c>
      <c r="I23" t="s">
        <v>519</v>
      </c>
      <c r="J23" t="s">
        <v>520</v>
      </c>
      <c r="K23" t="s">
        <v>521</v>
      </c>
      <c r="L23">
        <v>1348</v>
      </c>
      <c r="N23">
        <v>1009</v>
      </c>
      <c r="O23" t="s">
        <v>522</v>
      </c>
      <c r="P23" t="s">
        <v>522</v>
      </c>
      <c r="Q23">
        <v>1000</v>
      </c>
      <c r="W23">
        <v>0</v>
      </c>
      <c r="X23">
        <v>-1829182015</v>
      </c>
      <c r="Y23">
        <f>(AT23*0)</f>
        <v>0</v>
      </c>
      <c r="AA23">
        <v>4657.2700000000004</v>
      </c>
      <c r="AB23">
        <v>0</v>
      </c>
      <c r="AC23">
        <v>0</v>
      </c>
      <c r="AD23">
        <v>0</v>
      </c>
      <c r="AE23">
        <v>729.98</v>
      </c>
      <c r="AF23">
        <v>0</v>
      </c>
      <c r="AG23">
        <v>0</v>
      </c>
      <c r="AH23">
        <v>0</v>
      </c>
      <c r="AI23">
        <v>6.38</v>
      </c>
      <c r="AJ23">
        <v>1</v>
      </c>
      <c r="AK23">
        <v>1</v>
      </c>
      <c r="AL23">
        <v>1</v>
      </c>
      <c r="AM23">
        <v>2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2.0000000000000002E-5</v>
      </c>
      <c r="AU23" t="s">
        <v>36</v>
      </c>
      <c r="AV23">
        <v>0</v>
      </c>
      <c r="AW23">
        <v>2</v>
      </c>
      <c r="AX23">
        <v>78076749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V23">
        <v>0</v>
      </c>
      <c r="CW23">
        <v>0</v>
      </c>
      <c r="CX23">
        <f>ROUND(Y23*Source!I34,9)</f>
        <v>0</v>
      </c>
      <c r="CY23">
        <f>AA23</f>
        <v>4657.2700000000004</v>
      </c>
      <c r="CZ23">
        <f>AE23</f>
        <v>729.98</v>
      </c>
      <c r="DA23">
        <f>AI23</f>
        <v>6.38</v>
      </c>
      <c r="DB23">
        <f>ROUND((ROUND(AT23*CZ23,2)*0),2)</f>
        <v>0</v>
      </c>
      <c r="DC23">
        <f>ROUND((ROUND(AT23*AG23,2)*0),2)</f>
        <v>0</v>
      </c>
      <c r="DD23" t="s">
        <v>3</v>
      </c>
      <c r="DE23" t="s">
        <v>3</v>
      </c>
      <c r="DF23">
        <f>ROUND(ROUND(AE23*AI23,2)*CX23,2)</f>
        <v>0</v>
      </c>
      <c r="DG23">
        <f t="shared" si="11"/>
        <v>0</v>
      </c>
      <c r="DH23">
        <f t="shared" si="12"/>
        <v>0</v>
      </c>
      <c r="DI23">
        <f t="shared" si="9"/>
        <v>0</v>
      </c>
      <c r="DJ23">
        <f>DF23</f>
        <v>0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ROW(Source!A34)</f>
        <v>34</v>
      </c>
      <c r="B24">
        <v>78076343</v>
      </c>
      <c r="C24">
        <v>78076737</v>
      </c>
      <c r="D24">
        <v>37785795</v>
      </c>
      <c r="E24">
        <v>1</v>
      </c>
      <c r="F24">
        <v>1</v>
      </c>
      <c r="G24">
        <v>1</v>
      </c>
      <c r="H24">
        <v>3</v>
      </c>
      <c r="I24" t="s">
        <v>510</v>
      </c>
      <c r="J24" t="s">
        <v>511</v>
      </c>
      <c r="K24" t="s">
        <v>512</v>
      </c>
      <c r="L24">
        <v>1346</v>
      </c>
      <c r="N24">
        <v>1009</v>
      </c>
      <c r="O24" t="s">
        <v>505</v>
      </c>
      <c r="P24" t="s">
        <v>505</v>
      </c>
      <c r="Q24">
        <v>1</v>
      </c>
      <c r="W24">
        <v>0</v>
      </c>
      <c r="X24">
        <v>-1384209739</v>
      </c>
      <c r="Y24">
        <f>(AT24*0)</f>
        <v>0</v>
      </c>
      <c r="AA24">
        <v>1299.83</v>
      </c>
      <c r="AB24">
        <v>0</v>
      </c>
      <c r="AC24">
        <v>0</v>
      </c>
      <c r="AD24">
        <v>0</v>
      </c>
      <c r="AE24">
        <v>69.03</v>
      </c>
      <c r="AF24">
        <v>0</v>
      </c>
      <c r="AG24">
        <v>0</v>
      </c>
      <c r="AH24">
        <v>0</v>
      </c>
      <c r="AI24">
        <v>18.829999999999998</v>
      </c>
      <c r="AJ24">
        <v>1</v>
      </c>
      <c r="AK24">
        <v>1</v>
      </c>
      <c r="AL24">
        <v>1</v>
      </c>
      <c r="AM24">
        <v>2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3.7999999999999999E-2</v>
      </c>
      <c r="AU24" t="s">
        <v>36</v>
      </c>
      <c r="AV24">
        <v>0</v>
      </c>
      <c r="AW24">
        <v>2</v>
      </c>
      <c r="AX24">
        <v>78076750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V24">
        <v>0</v>
      </c>
      <c r="CW24">
        <v>0</v>
      </c>
      <c r="CX24">
        <f>ROUND(Y24*Source!I34,9)</f>
        <v>0</v>
      </c>
      <c r="CY24">
        <f>AA24</f>
        <v>1299.83</v>
      </c>
      <c r="CZ24">
        <f>AE24</f>
        <v>69.03</v>
      </c>
      <c r="DA24">
        <f>AI24</f>
        <v>18.829999999999998</v>
      </c>
      <c r="DB24">
        <f>ROUND((ROUND(AT24*CZ24,2)*0),2)</f>
        <v>0</v>
      </c>
      <c r="DC24">
        <f>ROUND((ROUND(AT24*AG24,2)*0),2)</f>
        <v>0</v>
      </c>
      <c r="DD24" t="s">
        <v>3</v>
      </c>
      <c r="DE24" t="s">
        <v>3</v>
      </c>
      <c r="DF24">
        <f>ROUND(ROUND(AE24*AI24,2)*CX24,2)</f>
        <v>0</v>
      </c>
      <c r="DG24">
        <f t="shared" si="11"/>
        <v>0</v>
      </c>
      <c r="DH24">
        <f t="shared" si="12"/>
        <v>0</v>
      </c>
      <c r="DI24">
        <f t="shared" si="9"/>
        <v>0</v>
      </c>
      <c r="DJ24">
        <f>DF24</f>
        <v>0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ROW(Source!A34)</f>
        <v>34</v>
      </c>
      <c r="B25">
        <v>78076343</v>
      </c>
      <c r="C25">
        <v>78076737</v>
      </c>
      <c r="D25">
        <v>37801918</v>
      </c>
      <c r="E25">
        <v>1</v>
      </c>
      <c r="F25">
        <v>1</v>
      </c>
      <c r="G25">
        <v>1</v>
      </c>
      <c r="H25">
        <v>3</v>
      </c>
      <c r="I25" t="s">
        <v>513</v>
      </c>
      <c r="J25" t="s">
        <v>514</v>
      </c>
      <c r="K25" t="s">
        <v>515</v>
      </c>
      <c r="L25">
        <v>1374</v>
      </c>
      <c r="N25">
        <v>1013</v>
      </c>
      <c r="O25" t="s">
        <v>516</v>
      </c>
      <c r="P25" t="s">
        <v>516</v>
      </c>
      <c r="Q25">
        <v>1</v>
      </c>
      <c r="W25">
        <v>0</v>
      </c>
      <c r="X25">
        <v>2131831278</v>
      </c>
      <c r="Y25">
        <f>(AT25*0)</f>
        <v>0</v>
      </c>
      <c r="AA25">
        <v>1</v>
      </c>
      <c r="AB25">
        <v>0</v>
      </c>
      <c r="AC25">
        <v>0</v>
      </c>
      <c r="AD25">
        <v>0</v>
      </c>
      <c r="AE25">
        <v>1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M25">
        <v>-2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1.1200000000000001</v>
      </c>
      <c r="AU25" t="s">
        <v>36</v>
      </c>
      <c r="AV25">
        <v>0</v>
      </c>
      <c r="AW25">
        <v>2</v>
      </c>
      <c r="AX25">
        <v>78076751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V25">
        <v>0</v>
      </c>
      <c r="CW25">
        <v>0</v>
      </c>
      <c r="CX25">
        <f>ROUND(Y25*Source!I34,9)</f>
        <v>0</v>
      </c>
      <c r="CY25">
        <f>AA25</f>
        <v>1</v>
      </c>
      <c r="CZ25">
        <f>AE25</f>
        <v>1</v>
      </c>
      <c r="DA25">
        <f>AI25</f>
        <v>1</v>
      </c>
      <c r="DB25">
        <f>ROUND((ROUND(AT25*CZ25,2)*0),2)</f>
        <v>0</v>
      </c>
      <c r="DC25">
        <f>ROUND((ROUND(AT25*AG25,2)*0),2)</f>
        <v>0</v>
      </c>
      <c r="DD25" t="s">
        <v>3</v>
      </c>
      <c r="DE25" t="s">
        <v>3</v>
      </c>
      <c r="DF25">
        <f>ROUND(ROUND(AE25,2)*CX25,2)</f>
        <v>0</v>
      </c>
      <c r="DG25">
        <f t="shared" si="11"/>
        <v>0</v>
      </c>
      <c r="DH25">
        <f t="shared" si="12"/>
        <v>0</v>
      </c>
      <c r="DI25">
        <f t="shared" si="9"/>
        <v>0</v>
      </c>
      <c r="DJ25">
        <f>DF25</f>
        <v>0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ROW(Source!A37)</f>
        <v>37</v>
      </c>
      <c r="B26">
        <v>78076343</v>
      </c>
      <c r="C26">
        <v>78076754</v>
      </c>
      <c r="D26">
        <v>23351395</v>
      </c>
      <c r="E26">
        <v>1</v>
      </c>
      <c r="F26">
        <v>1</v>
      </c>
      <c r="G26">
        <v>1</v>
      </c>
      <c r="H26">
        <v>1</v>
      </c>
      <c r="I26" t="s">
        <v>523</v>
      </c>
      <c r="J26" t="s">
        <v>3</v>
      </c>
      <c r="K26" t="s">
        <v>524</v>
      </c>
      <c r="L26">
        <v>1369</v>
      </c>
      <c r="N26">
        <v>1013</v>
      </c>
      <c r="O26" t="s">
        <v>492</v>
      </c>
      <c r="P26" t="s">
        <v>492</v>
      </c>
      <c r="Q26">
        <v>1</v>
      </c>
      <c r="W26">
        <v>0</v>
      </c>
      <c r="X26">
        <v>1072260845</v>
      </c>
      <c r="Y26">
        <f>AT26</f>
        <v>1.68</v>
      </c>
      <c r="AA26">
        <v>0</v>
      </c>
      <c r="AB26">
        <v>0</v>
      </c>
      <c r="AC26">
        <v>0</v>
      </c>
      <c r="AD26">
        <v>8.99</v>
      </c>
      <c r="AE26">
        <v>0</v>
      </c>
      <c r="AF26">
        <v>0</v>
      </c>
      <c r="AG26">
        <v>0</v>
      </c>
      <c r="AH26">
        <v>8.99</v>
      </c>
      <c r="AI26">
        <v>1</v>
      </c>
      <c r="AJ26">
        <v>1</v>
      </c>
      <c r="AK26">
        <v>1</v>
      </c>
      <c r="AL26">
        <v>1</v>
      </c>
      <c r="AM26">
        <v>-2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1.68</v>
      </c>
      <c r="AU26" t="s">
        <v>3</v>
      </c>
      <c r="AV26">
        <v>1</v>
      </c>
      <c r="AW26">
        <v>2</v>
      </c>
      <c r="AX26">
        <v>78076762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U26">
        <f>ROUND(AT26*Source!I37*AH26*AL26,2)</f>
        <v>0</v>
      </c>
      <c r="CV26">
        <f>ROUND(Y26*Source!I37,9)</f>
        <v>0</v>
      </c>
      <c r="CW26">
        <v>0</v>
      </c>
      <c r="CX26">
        <f>ROUND(Y26*Source!I37,9)</f>
        <v>0</v>
      </c>
      <c r="CY26">
        <f>AD26</f>
        <v>8.99</v>
      </c>
      <c r="CZ26">
        <f>AH26</f>
        <v>8.99</v>
      </c>
      <c r="DA26">
        <f>AL26</f>
        <v>1</v>
      </c>
      <c r="DB26">
        <f>ROUND(ROUND(AT26*CZ26,2),2)</f>
        <v>15.1</v>
      </c>
      <c r="DC26">
        <f>ROUND(ROUND(AT26*AG26,2),2)</f>
        <v>0</v>
      </c>
      <c r="DD26" t="s">
        <v>3</v>
      </c>
      <c r="DE26" t="s">
        <v>3</v>
      </c>
      <c r="DF26">
        <f>ROUND(ROUND(AE26,2)*CX26,2)</f>
        <v>0</v>
      </c>
      <c r="DG26">
        <f t="shared" si="11"/>
        <v>0</v>
      </c>
      <c r="DH26">
        <f t="shared" si="12"/>
        <v>0</v>
      </c>
      <c r="DI26">
        <f t="shared" si="9"/>
        <v>0</v>
      </c>
      <c r="DJ26">
        <f>DI26</f>
        <v>0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ROW(Source!A37)</f>
        <v>37</v>
      </c>
      <c r="B27">
        <v>78076343</v>
      </c>
      <c r="C27">
        <v>78076754</v>
      </c>
      <c r="D27">
        <v>37804065</v>
      </c>
      <c r="E27">
        <v>1</v>
      </c>
      <c r="F27">
        <v>1</v>
      </c>
      <c r="G27">
        <v>1</v>
      </c>
      <c r="H27">
        <v>2</v>
      </c>
      <c r="I27" t="s">
        <v>499</v>
      </c>
      <c r="J27" t="s">
        <v>500</v>
      </c>
      <c r="K27" t="s">
        <v>501</v>
      </c>
      <c r="L27">
        <v>1368</v>
      </c>
      <c r="N27">
        <v>1011</v>
      </c>
      <c r="O27" t="s">
        <v>187</v>
      </c>
      <c r="P27" t="s">
        <v>187</v>
      </c>
      <c r="Q27">
        <v>1</v>
      </c>
      <c r="W27">
        <v>0</v>
      </c>
      <c r="X27">
        <v>835824343</v>
      </c>
      <c r="Y27">
        <f>AT27</f>
        <v>0.16</v>
      </c>
      <c r="AA27">
        <v>0</v>
      </c>
      <c r="AB27">
        <v>12.53</v>
      </c>
      <c r="AC27">
        <v>0</v>
      </c>
      <c r="AD27">
        <v>0</v>
      </c>
      <c r="AE27">
        <v>0</v>
      </c>
      <c r="AF27">
        <v>2.15</v>
      </c>
      <c r="AG27">
        <v>0</v>
      </c>
      <c r="AH27">
        <v>0</v>
      </c>
      <c r="AI27">
        <v>1</v>
      </c>
      <c r="AJ27">
        <v>5.83</v>
      </c>
      <c r="AK27">
        <v>37.31</v>
      </c>
      <c r="AL27">
        <v>1</v>
      </c>
      <c r="AM27">
        <v>2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0.16</v>
      </c>
      <c r="AU27" t="s">
        <v>3</v>
      </c>
      <c r="AV27">
        <v>0</v>
      </c>
      <c r="AW27">
        <v>2</v>
      </c>
      <c r="AX27">
        <v>78076763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V27">
        <v>0</v>
      </c>
      <c r="CW27">
        <f>ROUND(Y27*Source!I37*DO27,9)</f>
        <v>0</v>
      </c>
      <c r="CX27">
        <f>ROUND(Y27*Source!I37,9)</f>
        <v>0</v>
      </c>
      <c r="CY27">
        <f>AB27</f>
        <v>12.53</v>
      </c>
      <c r="CZ27">
        <f>AF27</f>
        <v>2.15</v>
      </c>
      <c r="DA27">
        <f>AJ27</f>
        <v>5.83</v>
      </c>
      <c r="DB27">
        <f>ROUND(ROUND(AT27*CZ27,2),2)</f>
        <v>0.34</v>
      </c>
      <c r="DC27">
        <f>ROUND(ROUND(AT27*AG27,2),2)</f>
        <v>0</v>
      </c>
      <c r="DD27" t="s">
        <v>3</v>
      </c>
      <c r="DE27" t="s">
        <v>3</v>
      </c>
      <c r="DF27">
        <f>ROUND(ROUND(AE27,2)*CX27,2)</f>
        <v>0</v>
      </c>
      <c r="DG27">
        <f>ROUND(ROUND(AF27*AJ27,2)*CX27,2)</f>
        <v>0</v>
      </c>
      <c r="DH27">
        <f>ROUND(ROUND(AG27*AK27,2)*CX27,2)</f>
        <v>0</v>
      </c>
      <c r="DI27">
        <f t="shared" si="9"/>
        <v>0</v>
      </c>
      <c r="DJ27">
        <f>DG27</f>
        <v>0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ROW(Source!A37)</f>
        <v>37</v>
      </c>
      <c r="B28">
        <v>78076343</v>
      </c>
      <c r="C28">
        <v>78076754</v>
      </c>
      <c r="D28">
        <v>37729677</v>
      </c>
      <c r="E28">
        <v>1</v>
      </c>
      <c r="F28">
        <v>1</v>
      </c>
      <c r="G28">
        <v>1</v>
      </c>
      <c r="H28">
        <v>3</v>
      </c>
      <c r="I28" t="s">
        <v>502</v>
      </c>
      <c r="J28" t="s">
        <v>503</v>
      </c>
      <c r="K28" t="s">
        <v>504</v>
      </c>
      <c r="L28">
        <v>1346</v>
      </c>
      <c r="N28">
        <v>1009</v>
      </c>
      <c r="O28" t="s">
        <v>505</v>
      </c>
      <c r="P28" t="s">
        <v>505</v>
      </c>
      <c r="Q28">
        <v>1</v>
      </c>
      <c r="W28">
        <v>0</v>
      </c>
      <c r="X28">
        <v>-1781767665</v>
      </c>
      <c r="Y28">
        <f>(AT28*0)</f>
        <v>0</v>
      </c>
      <c r="AA28">
        <v>356.42</v>
      </c>
      <c r="AB28">
        <v>0</v>
      </c>
      <c r="AC28">
        <v>0</v>
      </c>
      <c r="AD28">
        <v>0</v>
      </c>
      <c r="AE28">
        <v>28.4</v>
      </c>
      <c r="AF28">
        <v>0</v>
      </c>
      <c r="AG28">
        <v>0</v>
      </c>
      <c r="AH28">
        <v>0</v>
      </c>
      <c r="AI28">
        <v>12.55</v>
      </c>
      <c r="AJ28">
        <v>1</v>
      </c>
      <c r="AK28">
        <v>1</v>
      </c>
      <c r="AL28">
        <v>1</v>
      </c>
      <c r="AM28">
        <v>2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5.0000000000000001E-4</v>
      </c>
      <c r="AU28" t="s">
        <v>36</v>
      </c>
      <c r="AV28">
        <v>0</v>
      </c>
      <c r="AW28">
        <v>2</v>
      </c>
      <c r="AX28">
        <v>78076764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V28">
        <v>0</v>
      </c>
      <c r="CW28">
        <v>0</v>
      </c>
      <c r="CX28">
        <f>ROUND(Y28*Source!I37,9)</f>
        <v>0</v>
      </c>
      <c r="CY28">
        <f>AA28</f>
        <v>356.42</v>
      </c>
      <c r="CZ28">
        <f>AE28</f>
        <v>28.4</v>
      </c>
      <c r="DA28">
        <f>AI28</f>
        <v>12.55</v>
      </c>
      <c r="DB28">
        <f>ROUND((ROUND(AT28*CZ28,2)*0),2)</f>
        <v>0</v>
      </c>
      <c r="DC28">
        <f>ROUND((ROUND(AT28*AG28,2)*0),2)</f>
        <v>0</v>
      </c>
      <c r="DD28" t="s">
        <v>3</v>
      </c>
      <c r="DE28" t="s">
        <v>3</v>
      </c>
      <c r="DF28">
        <f>ROUND(ROUND(AE28*AI28,2)*CX28,2)</f>
        <v>0</v>
      </c>
      <c r="DG28">
        <f t="shared" ref="DG28:DG34" si="13">ROUND(ROUND(AF28,2)*CX28,2)</f>
        <v>0</v>
      </c>
      <c r="DH28">
        <f t="shared" ref="DH28:DH34" si="14">ROUND(ROUND(AG28,2)*CX28,2)</f>
        <v>0</v>
      </c>
      <c r="DI28">
        <f t="shared" si="9"/>
        <v>0</v>
      </c>
      <c r="DJ28">
        <f>DF28</f>
        <v>0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ROW(Source!A37)</f>
        <v>37</v>
      </c>
      <c r="B29">
        <v>78076343</v>
      </c>
      <c r="C29">
        <v>78076754</v>
      </c>
      <c r="D29">
        <v>37737071</v>
      </c>
      <c r="E29">
        <v>1</v>
      </c>
      <c r="F29">
        <v>1</v>
      </c>
      <c r="G29">
        <v>1</v>
      </c>
      <c r="H29">
        <v>3</v>
      </c>
      <c r="I29" t="s">
        <v>506</v>
      </c>
      <c r="J29" t="s">
        <v>507</v>
      </c>
      <c r="K29" t="s">
        <v>508</v>
      </c>
      <c r="L29">
        <v>1358</v>
      </c>
      <c r="N29">
        <v>1010</v>
      </c>
      <c r="O29" t="s">
        <v>509</v>
      </c>
      <c r="P29" t="s">
        <v>509</v>
      </c>
      <c r="Q29">
        <v>10</v>
      </c>
      <c r="W29">
        <v>0</v>
      </c>
      <c r="X29">
        <v>1305178930</v>
      </c>
      <c r="Y29">
        <f>(AT29*0)</f>
        <v>0</v>
      </c>
      <c r="AA29">
        <v>97.83</v>
      </c>
      <c r="AB29">
        <v>0</v>
      </c>
      <c r="AC29">
        <v>0</v>
      </c>
      <c r="AD29">
        <v>0</v>
      </c>
      <c r="AE29">
        <v>8.4700000000000006</v>
      </c>
      <c r="AF29">
        <v>0</v>
      </c>
      <c r="AG29">
        <v>0</v>
      </c>
      <c r="AH29">
        <v>0</v>
      </c>
      <c r="AI29">
        <v>11.55</v>
      </c>
      <c r="AJ29">
        <v>1</v>
      </c>
      <c r="AK29">
        <v>1</v>
      </c>
      <c r="AL29">
        <v>1</v>
      </c>
      <c r="AM29">
        <v>2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0.25</v>
      </c>
      <c r="AU29" t="s">
        <v>36</v>
      </c>
      <c r="AV29">
        <v>0</v>
      </c>
      <c r="AW29">
        <v>2</v>
      </c>
      <c r="AX29">
        <v>78076765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V29">
        <v>0</v>
      </c>
      <c r="CW29">
        <v>0</v>
      </c>
      <c r="CX29">
        <f>ROUND(Y29*Source!I37,9)</f>
        <v>0</v>
      </c>
      <c r="CY29">
        <f>AA29</f>
        <v>97.83</v>
      </c>
      <c r="CZ29">
        <f>AE29</f>
        <v>8.4700000000000006</v>
      </c>
      <c r="DA29">
        <f>AI29</f>
        <v>11.55</v>
      </c>
      <c r="DB29">
        <f>ROUND((ROUND(AT29*CZ29,2)*0),2)</f>
        <v>0</v>
      </c>
      <c r="DC29">
        <f>ROUND((ROUND(AT29*AG29,2)*0),2)</f>
        <v>0</v>
      </c>
      <c r="DD29" t="s">
        <v>3</v>
      </c>
      <c r="DE29" t="s">
        <v>3</v>
      </c>
      <c r="DF29">
        <f>ROUND(ROUND(AE29*AI29,2)*CX29,2)</f>
        <v>0</v>
      </c>
      <c r="DG29">
        <f t="shared" si="13"/>
        <v>0</v>
      </c>
      <c r="DH29">
        <f t="shared" si="14"/>
        <v>0</v>
      </c>
      <c r="DI29">
        <f t="shared" si="9"/>
        <v>0</v>
      </c>
      <c r="DJ29">
        <f>DF29</f>
        <v>0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ROW(Source!A37)</f>
        <v>37</v>
      </c>
      <c r="B30">
        <v>78076343</v>
      </c>
      <c r="C30">
        <v>78076754</v>
      </c>
      <c r="D30">
        <v>37777026</v>
      </c>
      <c r="E30">
        <v>1</v>
      </c>
      <c r="F30">
        <v>1</v>
      </c>
      <c r="G30">
        <v>1</v>
      </c>
      <c r="H30">
        <v>3</v>
      </c>
      <c r="I30" t="s">
        <v>519</v>
      </c>
      <c r="J30" t="s">
        <v>520</v>
      </c>
      <c r="K30" t="s">
        <v>521</v>
      </c>
      <c r="L30">
        <v>1348</v>
      </c>
      <c r="N30">
        <v>1009</v>
      </c>
      <c r="O30" t="s">
        <v>522</v>
      </c>
      <c r="P30" t="s">
        <v>522</v>
      </c>
      <c r="Q30">
        <v>1000</v>
      </c>
      <c r="W30">
        <v>0</v>
      </c>
      <c r="X30">
        <v>-1829182015</v>
      </c>
      <c r="Y30">
        <f>(AT30*0)</f>
        <v>0</v>
      </c>
      <c r="AA30">
        <v>4657.2700000000004</v>
      </c>
      <c r="AB30">
        <v>0</v>
      </c>
      <c r="AC30">
        <v>0</v>
      </c>
      <c r="AD30">
        <v>0</v>
      </c>
      <c r="AE30">
        <v>729.98</v>
      </c>
      <c r="AF30">
        <v>0</v>
      </c>
      <c r="AG30">
        <v>0</v>
      </c>
      <c r="AH30">
        <v>0</v>
      </c>
      <c r="AI30">
        <v>6.38</v>
      </c>
      <c r="AJ30">
        <v>1</v>
      </c>
      <c r="AK30">
        <v>1</v>
      </c>
      <c r="AL30">
        <v>1</v>
      </c>
      <c r="AM30">
        <v>2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1.0000000000000001E-5</v>
      </c>
      <c r="AU30" t="s">
        <v>36</v>
      </c>
      <c r="AV30">
        <v>0</v>
      </c>
      <c r="AW30">
        <v>2</v>
      </c>
      <c r="AX30">
        <v>78076766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V30">
        <v>0</v>
      </c>
      <c r="CW30">
        <v>0</v>
      </c>
      <c r="CX30">
        <f>ROUND(Y30*Source!I37,9)</f>
        <v>0</v>
      </c>
      <c r="CY30">
        <f>AA30</f>
        <v>4657.2700000000004</v>
      </c>
      <c r="CZ30">
        <f>AE30</f>
        <v>729.98</v>
      </c>
      <c r="DA30">
        <f>AI30</f>
        <v>6.38</v>
      </c>
      <c r="DB30">
        <f>ROUND((ROUND(AT30*CZ30,2)*0),2)</f>
        <v>0</v>
      </c>
      <c r="DC30">
        <f>ROUND((ROUND(AT30*AG30,2)*0),2)</f>
        <v>0</v>
      </c>
      <c r="DD30" t="s">
        <v>3</v>
      </c>
      <c r="DE30" t="s">
        <v>3</v>
      </c>
      <c r="DF30">
        <f>ROUND(ROUND(AE30*AI30,2)*CX30,2)</f>
        <v>0</v>
      </c>
      <c r="DG30">
        <f t="shared" si="13"/>
        <v>0</v>
      </c>
      <c r="DH30">
        <f t="shared" si="14"/>
        <v>0</v>
      </c>
      <c r="DI30">
        <f t="shared" si="9"/>
        <v>0</v>
      </c>
      <c r="DJ30">
        <f>DF30</f>
        <v>0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ROW(Source!A37)</f>
        <v>37</v>
      </c>
      <c r="B31">
        <v>78076343</v>
      </c>
      <c r="C31">
        <v>78076754</v>
      </c>
      <c r="D31">
        <v>37785795</v>
      </c>
      <c r="E31">
        <v>1</v>
      </c>
      <c r="F31">
        <v>1</v>
      </c>
      <c r="G31">
        <v>1</v>
      </c>
      <c r="H31">
        <v>3</v>
      </c>
      <c r="I31" t="s">
        <v>510</v>
      </c>
      <c r="J31" t="s">
        <v>511</v>
      </c>
      <c r="K31" t="s">
        <v>512</v>
      </c>
      <c r="L31">
        <v>1346</v>
      </c>
      <c r="N31">
        <v>1009</v>
      </c>
      <c r="O31" t="s">
        <v>505</v>
      </c>
      <c r="P31" t="s">
        <v>505</v>
      </c>
      <c r="Q31">
        <v>1</v>
      </c>
      <c r="W31">
        <v>0</v>
      </c>
      <c r="X31">
        <v>-1384209739</v>
      </c>
      <c r="Y31">
        <f>(AT31*0)</f>
        <v>0</v>
      </c>
      <c r="AA31">
        <v>1299.83</v>
      </c>
      <c r="AB31">
        <v>0</v>
      </c>
      <c r="AC31">
        <v>0</v>
      </c>
      <c r="AD31">
        <v>0</v>
      </c>
      <c r="AE31">
        <v>69.03</v>
      </c>
      <c r="AF31">
        <v>0</v>
      </c>
      <c r="AG31">
        <v>0</v>
      </c>
      <c r="AH31">
        <v>0</v>
      </c>
      <c r="AI31">
        <v>18.829999999999998</v>
      </c>
      <c r="AJ31">
        <v>1</v>
      </c>
      <c r="AK31">
        <v>1</v>
      </c>
      <c r="AL31">
        <v>1</v>
      </c>
      <c r="AM31">
        <v>2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5.0000000000000001E-3</v>
      </c>
      <c r="AU31" t="s">
        <v>36</v>
      </c>
      <c r="AV31">
        <v>0</v>
      </c>
      <c r="AW31">
        <v>2</v>
      </c>
      <c r="AX31">
        <v>78076767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V31">
        <v>0</v>
      </c>
      <c r="CW31">
        <v>0</v>
      </c>
      <c r="CX31">
        <f>ROUND(Y31*Source!I37,9)</f>
        <v>0</v>
      </c>
      <c r="CY31">
        <f>AA31</f>
        <v>1299.83</v>
      </c>
      <c r="CZ31">
        <f>AE31</f>
        <v>69.03</v>
      </c>
      <c r="DA31">
        <f>AI31</f>
        <v>18.829999999999998</v>
      </c>
      <c r="DB31">
        <f>ROUND((ROUND(AT31*CZ31,2)*0),2)</f>
        <v>0</v>
      </c>
      <c r="DC31">
        <f>ROUND((ROUND(AT31*AG31,2)*0),2)</f>
        <v>0</v>
      </c>
      <c r="DD31" t="s">
        <v>3</v>
      </c>
      <c r="DE31" t="s">
        <v>3</v>
      </c>
      <c r="DF31">
        <f>ROUND(ROUND(AE31*AI31,2)*CX31,2)</f>
        <v>0</v>
      </c>
      <c r="DG31">
        <f t="shared" si="13"/>
        <v>0</v>
      </c>
      <c r="DH31">
        <f t="shared" si="14"/>
        <v>0</v>
      </c>
      <c r="DI31">
        <f t="shared" si="9"/>
        <v>0</v>
      </c>
      <c r="DJ31">
        <f>DF31</f>
        <v>0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ROW(Source!A37)</f>
        <v>37</v>
      </c>
      <c r="B32">
        <v>78076343</v>
      </c>
      <c r="C32">
        <v>78076754</v>
      </c>
      <c r="D32">
        <v>37801918</v>
      </c>
      <c r="E32">
        <v>1</v>
      </c>
      <c r="F32">
        <v>1</v>
      </c>
      <c r="G32">
        <v>1</v>
      </c>
      <c r="H32">
        <v>3</v>
      </c>
      <c r="I32" t="s">
        <v>513</v>
      </c>
      <c r="J32" t="s">
        <v>514</v>
      </c>
      <c r="K32" t="s">
        <v>515</v>
      </c>
      <c r="L32">
        <v>1374</v>
      </c>
      <c r="N32">
        <v>1013</v>
      </c>
      <c r="O32" t="s">
        <v>516</v>
      </c>
      <c r="P32" t="s">
        <v>516</v>
      </c>
      <c r="Q32">
        <v>1</v>
      </c>
      <c r="W32">
        <v>0</v>
      </c>
      <c r="X32">
        <v>2131831278</v>
      </c>
      <c r="Y32">
        <f>(AT32*0)</f>
        <v>0</v>
      </c>
      <c r="AA32">
        <v>1</v>
      </c>
      <c r="AB32">
        <v>0</v>
      </c>
      <c r="AC32">
        <v>0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M32">
        <v>-2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0.3</v>
      </c>
      <c r="AU32" t="s">
        <v>36</v>
      </c>
      <c r="AV32">
        <v>0</v>
      </c>
      <c r="AW32">
        <v>2</v>
      </c>
      <c r="AX32">
        <v>78076768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V32">
        <v>0</v>
      </c>
      <c r="CW32">
        <v>0</v>
      </c>
      <c r="CX32">
        <f>ROUND(Y32*Source!I37,9)</f>
        <v>0</v>
      </c>
      <c r="CY32">
        <f>AA32</f>
        <v>1</v>
      </c>
      <c r="CZ32">
        <f>AE32</f>
        <v>1</v>
      </c>
      <c r="DA32">
        <f>AI32</f>
        <v>1</v>
      </c>
      <c r="DB32">
        <f>ROUND((ROUND(AT32*CZ32,2)*0),2)</f>
        <v>0</v>
      </c>
      <c r="DC32">
        <f>ROUND((ROUND(AT32*AG32,2)*0),2)</f>
        <v>0</v>
      </c>
      <c r="DD32" t="s">
        <v>3</v>
      </c>
      <c r="DE32" t="s">
        <v>3</v>
      </c>
      <c r="DF32">
        <f>ROUND(ROUND(AE32,2)*CX32,2)</f>
        <v>0</v>
      </c>
      <c r="DG32">
        <f t="shared" si="13"/>
        <v>0</v>
      </c>
      <c r="DH32">
        <f t="shared" si="14"/>
        <v>0</v>
      </c>
      <c r="DI32">
        <f t="shared" si="9"/>
        <v>0</v>
      </c>
      <c r="DJ32">
        <f>DF32</f>
        <v>0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ROW(Source!A39)</f>
        <v>39</v>
      </c>
      <c r="B33">
        <v>78076343</v>
      </c>
      <c r="C33">
        <v>78076770</v>
      </c>
      <c r="D33">
        <v>23351395</v>
      </c>
      <c r="E33">
        <v>1</v>
      </c>
      <c r="F33">
        <v>1</v>
      </c>
      <c r="G33">
        <v>1</v>
      </c>
      <c r="H33">
        <v>1</v>
      </c>
      <c r="I33" t="s">
        <v>523</v>
      </c>
      <c r="J33" t="s">
        <v>3</v>
      </c>
      <c r="K33" t="s">
        <v>524</v>
      </c>
      <c r="L33">
        <v>1369</v>
      </c>
      <c r="N33">
        <v>1013</v>
      </c>
      <c r="O33" t="s">
        <v>492</v>
      </c>
      <c r="P33" t="s">
        <v>492</v>
      </c>
      <c r="Q33">
        <v>1</v>
      </c>
      <c r="W33">
        <v>0</v>
      </c>
      <c r="X33">
        <v>1072260845</v>
      </c>
      <c r="Y33">
        <f>AT33</f>
        <v>1.1299999999999999</v>
      </c>
      <c r="AA33">
        <v>0</v>
      </c>
      <c r="AB33">
        <v>0</v>
      </c>
      <c r="AC33">
        <v>0</v>
      </c>
      <c r="AD33">
        <v>8.99</v>
      </c>
      <c r="AE33">
        <v>0</v>
      </c>
      <c r="AF33">
        <v>0</v>
      </c>
      <c r="AG33">
        <v>0</v>
      </c>
      <c r="AH33">
        <v>8.99</v>
      </c>
      <c r="AI33">
        <v>1</v>
      </c>
      <c r="AJ33">
        <v>1</v>
      </c>
      <c r="AK33">
        <v>1</v>
      </c>
      <c r="AL33">
        <v>1</v>
      </c>
      <c r="AM33">
        <v>-2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1.1299999999999999</v>
      </c>
      <c r="AU33" t="s">
        <v>3</v>
      </c>
      <c r="AV33">
        <v>1</v>
      </c>
      <c r="AW33">
        <v>2</v>
      </c>
      <c r="AX33">
        <v>78076777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U33">
        <f>ROUND(AT33*Source!I39*AH33*AL33,2)</f>
        <v>0</v>
      </c>
      <c r="CV33">
        <f>ROUND(Y33*Source!I39,9)</f>
        <v>0</v>
      </c>
      <c r="CW33">
        <v>0</v>
      </c>
      <c r="CX33">
        <f>ROUND(Y33*Source!I39,9)</f>
        <v>0</v>
      </c>
      <c r="CY33">
        <f>AD33</f>
        <v>8.99</v>
      </c>
      <c r="CZ33">
        <f>AH33</f>
        <v>8.99</v>
      </c>
      <c r="DA33">
        <f>AL33</f>
        <v>1</v>
      </c>
      <c r="DB33">
        <f>ROUND(ROUND(AT33*CZ33,2),2)</f>
        <v>10.16</v>
      </c>
      <c r="DC33">
        <f>ROUND(ROUND(AT33*AG33,2),2)</f>
        <v>0</v>
      </c>
      <c r="DD33" t="s">
        <v>3</v>
      </c>
      <c r="DE33" t="s">
        <v>3</v>
      </c>
      <c r="DF33">
        <f>ROUND(ROUND(AE33,2)*CX33,2)</f>
        <v>0</v>
      </c>
      <c r="DG33">
        <f t="shared" si="13"/>
        <v>0</v>
      </c>
      <c r="DH33">
        <f t="shared" si="14"/>
        <v>0</v>
      </c>
      <c r="DI33">
        <f t="shared" si="9"/>
        <v>0</v>
      </c>
      <c r="DJ33">
        <f>DI33</f>
        <v>0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ROW(Source!A39)</f>
        <v>39</v>
      </c>
      <c r="B34">
        <v>78076343</v>
      </c>
      <c r="C34">
        <v>78076770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19</v>
      </c>
      <c r="J34" t="s">
        <v>3</v>
      </c>
      <c r="K34" t="s">
        <v>525</v>
      </c>
      <c r="L34">
        <v>608254</v>
      </c>
      <c r="N34">
        <v>1013</v>
      </c>
      <c r="O34" t="s">
        <v>526</v>
      </c>
      <c r="P34" t="s">
        <v>526</v>
      </c>
      <c r="Q34">
        <v>1</v>
      </c>
      <c r="W34">
        <v>0</v>
      </c>
      <c r="X34">
        <v>-185737400</v>
      </c>
      <c r="Y34">
        <f>AT34</f>
        <v>0.04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M34">
        <v>-2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0.04</v>
      </c>
      <c r="AU34" t="s">
        <v>3</v>
      </c>
      <c r="AV34">
        <v>2</v>
      </c>
      <c r="AW34">
        <v>2</v>
      </c>
      <c r="AX34">
        <v>78076778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V34">
        <v>0</v>
      </c>
      <c r="CW34">
        <v>0</v>
      </c>
      <c r="CX34">
        <f>ROUND(Y34*Source!I39,9)</f>
        <v>0</v>
      </c>
      <c r="CY34">
        <f>AD34</f>
        <v>0</v>
      </c>
      <c r="CZ34">
        <f>AH34</f>
        <v>0</v>
      </c>
      <c r="DA34">
        <f>AL34</f>
        <v>1</v>
      </c>
      <c r="DB34">
        <f>ROUND(ROUND(AT34*CZ34,2),2)</f>
        <v>0</v>
      </c>
      <c r="DC34">
        <f>ROUND(ROUND(AT34*AG34,2),2)</f>
        <v>0</v>
      </c>
      <c r="DD34" t="s">
        <v>3</v>
      </c>
      <c r="DE34" t="s">
        <v>3</v>
      </c>
      <c r="DF34">
        <f>ROUND(ROUND(AE34,2)*CX34,2)</f>
        <v>0</v>
      </c>
      <c r="DG34">
        <f t="shared" si="13"/>
        <v>0</v>
      </c>
      <c r="DH34">
        <f t="shared" si="14"/>
        <v>0</v>
      </c>
      <c r="DI34">
        <f t="shared" si="9"/>
        <v>0</v>
      </c>
      <c r="DJ34">
        <f>DI34</f>
        <v>0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ROW(Source!A39)</f>
        <v>39</v>
      </c>
      <c r="B35">
        <v>78076343</v>
      </c>
      <c r="C35">
        <v>78076770</v>
      </c>
      <c r="D35">
        <v>37802432</v>
      </c>
      <c r="E35">
        <v>1</v>
      </c>
      <c r="F35">
        <v>1</v>
      </c>
      <c r="G35">
        <v>1</v>
      </c>
      <c r="H35">
        <v>2</v>
      </c>
      <c r="I35" t="s">
        <v>527</v>
      </c>
      <c r="J35" t="s">
        <v>528</v>
      </c>
      <c r="K35" t="s">
        <v>529</v>
      </c>
      <c r="L35">
        <v>1368</v>
      </c>
      <c r="N35">
        <v>1011</v>
      </c>
      <c r="O35" t="s">
        <v>187</v>
      </c>
      <c r="P35" t="s">
        <v>187</v>
      </c>
      <c r="Q35">
        <v>1</v>
      </c>
      <c r="W35">
        <v>0</v>
      </c>
      <c r="X35">
        <v>-1424728221</v>
      </c>
      <c r="Y35">
        <f>AT35</f>
        <v>0.04</v>
      </c>
      <c r="AA35">
        <v>0</v>
      </c>
      <c r="AB35">
        <v>1523.94</v>
      </c>
      <c r="AC35">
        <v>451.45</v>
      </c>
      <c r="AD35">
        <v>0</v>
      </c>
      <c r="AE35">
        <v>0</v>
      </c>
      <c r="AF35">
        <v>138.54</v>
      </c>
      <c r="AG35">
        <v>12.1</v>
      </c>
      <c r="AH35">
        <v>0</v>
      </c>
      <c r="AI35">
        <v>1</v>
      </c>
      <c r="AJ35">
        <v>11</v>
      </c>
      <c r="AK35">
        <v>37.31</v>
      </c>
      <c r="AL35">
        <v>1</v>
      </c>
      <c r="AM35">
        <v>2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0.04</v>
      </c>
      <c r="AU35" t="s">
        <v>3</v>
      </c>
      <c r="AV35">
        <v>0</v>
      </c>
      <c r="AW35">
        <v>2</v>
      </c>
      <c r="AX35">
        <v>78076779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V35">
        <v>0</v>
      </c>
      <c r="CW35">
        <f>ROUND(Y35*Source!I39*DO35,9)</f>
        <v>0</v>
      </c>
      <c r="CX35">
        <f>ROUND(Y35*Source!I39,9)</f>
        <v>0</v>
      </c>
      <c r="CY35">
        <f>AB35</f>
        <v>1523.94</v>
      </c>
      <c r="CZ35">
        <f>AF35</f>
        <v>138.54</v>
      </c>
      <c r="DA35">
        <f>AJ35</f>
        <v>11</v>
      </c>
      <c r="DB35">
        <f>ROUND(ROUND(AT35*CZ35,2),2)</f>
        <v>5.54</v>
      </c>
      <c r="DC35">
        <f>ROUND(ROUND(AT35*AG35,2),2)</f>
        <v>0.48</v>
      </c>
      <c r="DD35" t="s">
        <v>3</v>
      </c>
      <c r="DE35" t="s">
        <v>3</v>
      </c>
      <c r="DF35">
        <f>ROUND(ROUND(AE35,2)*CX35,2)</f>
        <v>0</v>
      </c>
      <c r="DG35">
        <f>ROUND(ROUND(AF35*AJ35,2)*CX35,2)</f>
        <v>0</v>
      </c>
      <c r="DH35">
        <f>ROUND(ROUND(AG35*AK35,2)*CX35,2)</f>
        <v>0</v>
      </c>
      <c r="DI35">
        <f t="shared" si="9"/>
        <v>0</v>
      </c>
      <c r="DJ35">
        <f>DG35</f>
        <v>0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ROW(Source!A39)</f>
        <v>39</v>
      </c>
      <c r="B36">
        <v>78076343</v>
      </c>
      <c r="C36">
        <v>78076770</v>
      </c>
      <c r="D36">
        <v>37804456</v>
      </c>
      <c r="E36">
        <v>1</v>
      </c>
      <c r="F36">
        <v>1</v>
      </c>
      <c r="G36">
        <v>1</v>
      </c>
      <c r="H36">
        <v>2</v>
      </c>
      <c r="I36" t="s">
        <v>530</v>
      </c>
      <c r="J36" t="s">
        <v>531</v>
      </c>
      <c r="K36" t="s">
        <v>532</v>
      </c>
      <c r="L36">
        <v>1368</v>
      </c>
      <c r="N36">
        <v>1011</v>
      </c>
      <c r="O36" t="s">
        <v>187</v>
      </c>
      <c r="P36" t="s">
        <v>187</v>
      </c>
      <c r="Q36">
        <v>1</v>
      </c>
      <c r="W36">
        <v>0</v>
      </c>
      <c r="X36">
        <v>-671646184</v>
      </c>
      <c r="Y36">
        <f>AT36</f>
        <v>0.04</v>
      </c>
      <c r="AA36">
        <v>0</v>
      </c>
      <c r="AB36">
        <v>1382.82</v>
      </c>
      <c r="AC36">
        <v>386.16</v>
      </c>
      <c r="AD36">
        <v>0</v>
      </c>
      <c r="AE36">
        <v>0</v>
      </c>
      <c r="AF36">
        <v>91.76</v>
      </c>
      <c r="AG36">
        <v>10.35</v>
      </c>
      <c r="AH36">
        <v>0</v>
      </c>
      <c r="AI36">
        <v>1</v>
      </c>
      <c r="AJ36">
        <v>15.07</v>
      </c>
      <c r="AK36">
        <v>37.31</v>
      </c>
      <c r="AL36">
        <v>1</v>
      </c>
      <c r="AM36">
        <v>2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0.04</v>
      </c>
      <c r="AU36" t="s">
        <v>3</v>
      </c>
      <c r="AV36">
        <v>0</v>
      </c>
      <c r="AW36">
        <v>2</v>
      </c>
      <c r="AX36">
        <v>78076780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V36">
        <v>0</v>
      </c>
      <c r="CW36">
        <f>ROUND(Y36*Source!I39*DO36,9)</f>
        <v>0</v>
      </c>
      <c r="CX36">
        <f>ROUND(Y36*Source!I39,9)</f>
        <v>0</v>
      </c>
      <c r="CY36">
        <f>AB36</f>
        <v>1382.82</v>
      </c>
      <c r="CZ36">
        <f>AF36</f>
        <v>91.76</v>
      </c>
      <c r="DA36">
        <f>AJ36</f>
        <v>15.07</v>
      </c>
      <c r="DB36">
        <f>ROUND(ROUND(AT36*CZ36,2),2)</f>
        <v>3.67</v>
      </c>
      <c r="DC36">
        <f>ROUND(ROUND(AT36*AG36,2),2)</f>
        <v>0.41</v>
      </c>
      <c r="DD36" t="s">
        <v>3</v>
      </c>
      <c r="DE36" t="s">
        <v>3</v>
      </c>
      <c r="DF36">
        <f>ROUND(ROUND(AE36,2)*CX36,2)</f>
        <v>0</v>
      </c>
      <c r="DG36">
        <f>ROUND(ROUND(AF36*AJ36,2)*CX36,2)</f>
        <v>0</v>
      </c>
      <c r="DH36">
        <f>ROUND(ROUND(AG36*AK36,2)*CX36,2)</f>
        <v>0</v>
      </c>
      <c r="DI36">
        <f t="shared" si="9"/>
        <v>0</v>
      </c>
      <c r="DJ36">
        <f>DG36</f>
        <v>0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ROW(Source!A39)</f>
        <v>39</v>
      </c>
      <c r="B37">
        <v>78076343</v>
      </c>
      <c r="C37">
        <v>78076770</v>
      </c>
      <c r="D37">
        <v>37736858</v>
      </c>
      <c r="E37">
        <v>1</v>
      </c>
      <c r="F37">
        <v>1</v>
      </c>
      <c r="G37">
        <v>1</v>
      </c>
      <c r="H37">
        <v>3</v>
      </c>
      <c r="I37" t="s">
        <v>533</v>
      </c>
      <c r="J37" t="s">
        <v>534</v>
      </c>
      <c r="K37" t="s">
        <v>535</v>
      </c>
      <c r="L37">
        <v>1346</v>
      </c>
      <c r="N37">
        <v>1009</v>
      </c>
      <c r="O37" t="s">
        <v>505</v>
      </c>
      <c r="P37" t="s">
        <v>505</v>
      </c>
      <c r="Q37">
        <v>1</v>
      </c>
      <c r="W37">
        <v>0</v>
      </c>
      <c r="X37">
        <v>-1815671160</v>
      </c>
      <c r="Y37">
        <f>(AT37*0)</f>
        <v>0</v>
      </c>
      <c r="AA37">
        <v>288.5</v>
      </c>
      <c r="AB37">
        <v>0</v>
      </c>
      <c r="AC37">
        <v>0</v>
      </c>
      <c r="AD37">
        <v>0</v>
      </c>
      <c r="AE37">
        <v>9.49</v>
      </c>
      <c r="AF37">
        <v>0</v>
      </c>
      <c r="AG37">
        <v>0</v>
      </c>
      <c r="AH37">
        <v>0</v>
      </c>
      <c r="AI37">
        <v>30.4</v>
      </c>
      <c r="AJ37">
        <v>1</v>
      </c>
      <c r="AK37">
        <v>1</v>
      </c>
      <c r="AL37">
        <v>1</v>
      </c>
      <c r="AM37">
        <v>2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0.06</v>
      </c>
      <c r="AU37" t="s">
        <v>36</v>
      </c>
      <c r="AV37">
        <v>0</v>
      </c>
      <c r="AW37">
        <v>2</v>
      </c>
      <c r="AX37">
        <v>78076781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V37">
        <v>0</v>
      </c>
      <c r="CW37">
        <v>0</v>
      </c>
      <c r="CX37">
        <f>ROUND(Y37*Source!I39,9)</f>
        <v>0</v>
      </c>
      <c r="CY37">
        <f>AA37</f>
        <v>288.5</v>
      </c>
      <c r="CZ37">
        <f>AE37</f>
        <v>9.49</v>
      </c>
      <c r="DA37">
        <f>AI37</f>
        <v>30.4</v>
      </c>
      <c r="DB37">
        <f>ROUND((ROUND(AT37*CZ37,2)*0),2)</f>
        <v>0</v>
      </c>
      <c r="DC37">
        <f>ROUND((ROUND(AT37*AG37,2)*0),2)</f>
        <v>0</v>
      </c>
      <c r="DD37" t="s">
        <v>3</v>
      </c>
      <c r="DE37" t="s">
        <v>3</v>
      </c>
      <c r="DF37">
        <f>ROUND(ROUND(AE37*AI37,2)*CX37,2)</f>
        <v>0</v>
      </c>
      <c r="DG37">
        <f>ROUND(ROUND(AF37,2)*CX37,2)</f>
        <v>0</v>
      </c>
      <c r="DH37">
        <f>ROUND(ROUND(AG37,2)*CX37,2)</f>
        <v>0</v>
      </c>
      <c r="DI37">
        <f t="shared" si="9"/>
        <v>0</v>
      </c>
      <c r="DJ37">
        <f>DF37</f>
        <v>0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ROW(Source!A39)</f>
        <v>39</v>
      </c>
      <c r="B38">
        <v>78076343</v>
      </c>
      <c r="C38">
        <v>78076770</v>
      </c>
      <c r="D38">
        <v>37801918</v>
      </c>
      <c r="E38">
        <v>1</v>
      </c>
      <c r="F38">
        <v>1</v>
      </c>
      <c r="G38">
        <v>1</v>
      </c>
      <c r="H38">
        <v>3</v>
      </c>
      <c r="I38" t="s">
        <v>513</v>
      </c>
      <c r="J38" t="s">
        <v>514</v>
      </c>
      <c r="K38" t="s">
        <v>515</v>
      </c>
      <c r="L38">
        <v>1374</v>
      </c>
      <c r="N38">
        <v>1013</v>
      </c>
      <c r="O38" t="s">
        <v>516</v>
      </c>
      <c r="P38" t="s">
        <v>516</v>
      </c>
      <c r="Q38">
        <v>1</v>
      </c>
      <c r="W38">
        <v>0</v>
      </c>
      <c r="X38">
        <v>2131831278</v>
      </c>
      <c r="Y38">
        <f>(AT38*0)</f>
        <v>0</v>
      </c>
      <c r="AA38">
        <v>1</v>
      </c>
      <c r="AB38">
        <v>0</v>
      </c>
      <c r="AC38">
        <v>0</v>
      </c>
      <c r="AD38">
        <v>0</v>
      </c>
      <c r="AE38">
        <v>1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M38">
        <v>-2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0.2</v>
      </c>
      <c r="AU38" t="s">
        <v>36</v>
      </c>
      <c r="AV38">
        <v>0</v>
      </c>
      <c r="AW38">
        <v>2</v>
      </c>
      <c r="AX38">
        <v>78076782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V38">
        <v>0</v>
      </c>
      <c r="CW38">
        <v>0</v>
      </c>
      <c r="CX38">
        <f>ROUND(Y38*Source!I39,9)</f>
        <v>0</v>
      </c>
      <c r="CY38">
        <f>AA38</f>
        <v>1</v>
      </c>
      <c r="CZ38">
        <f>AE38</f>
        <v>1</v>
      </c>
      <c r="DA38">
        <f>AI38</f>
        <v>1</v>
      </c>
      <c r="DB38">
        <f>ROUND((ROUND(AT38*CZ38,2)*0),2)</f>
        <v>0</v>
      </c>
      <c r="DC38">
        <f>ROUND((ROUND(AT38*AG38,2)*0),2)</f>
        <v>0</v>
      </c>
      <c r="DD38" t="s">
        <v>3</v>
      </c>
      <c r="DE38" t="s">
        <v>3</v>
      </c>
      <c r="DF38">
        <f>ROUND(ROUND(AE38,2)*CX38,2)</f>
        <v>0</v>
      </c>
      <c r="DG38">
        <f>ROUND(ROUND(AF38,2)*CX38,2)</f>
        <v>0</v>
      </c>
      <c r="DH38">
        <f>ROUND(ROUND(AG38,2)*CX38,2)</f>
        <v>0</v>
      </c>
      <c r="DI38">
        <f t="shared" si="9"/>
        <v>0</v>
      </c>
      <c r="DJ38">
        <f>DF38</f>
        <v>0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ROW(Source!A41)</f>
        <v>41</v>
      </c>
      <c r="B39">
        <v>78076343</v>
      </c>
      <c r="C39">
        <v>78076784</v>
      </c>
      <c r="D39">
        <v>23351395</v>
      </c>
      <c r="E39">
        <v>1</v>
      </c>
      <c r="F39">
        <v>1</v>
      </c>
      <c r="G39">
        <v>1</v>
      </c>
      <c r="H39">
        <v>1</v>
      </c>
      <c r="I39" t="s">
        <v>523</v>
      </c>
      <c r="J39" t="s">
        <v>3</v>
      </c>
      <c r="K39" t="s">
        <v>524</v>
      </c>
      <c r="L39">
        <v>1369</v>
      </c>
      <c r="N39">
        <v>1013</v>
      </c>
      <c r="O39" t="s">
        <v>492</v>
      </c>
      <c r="P39" t="s">
        <v>492</v>
      </c>
      <c r="Q39">
        <v>1</v>
      </c>
      <c r="W39">
        <v>0</v>
      </c>
      <c r="X39">
        <v>1072260845</v>
      </c>
      <c r="Y39">
        <f>AT39</f>
        <v>1.1299999999999999</v>
      </c>
      <c r="AA39">
        <v>0</v>
      </c>
      <c r="AB39">
        <v>0</v>
      </c>
      <c r="AC39">
        <v>0</v>
      </c>
      <c r="AD39">
        <v>8.99</v>
      </c>
      <c r="AE39">
        <v>0</v>
      </c>
      <c r="AF39">
        <v>0</v>
      </c>
      <c r="AG39">
        <v>0</v>
      </c>
      <c r="AH39">
        <v>8.99</v>
      </c>
      <c r="AI39">
        <v>1</v>
      </c>
      <c r="AJ39">
        <v>1</v>
      </c>
      <c r="AK39">
        <v>1</v>
      </c>
      <c r="AL39">
        <v>1</v>
      </c>
      <c r="AM39">
        <v>-2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1.1299999999999999</v>
      </c>
      <c r="AU39" t="s">
        <v>3</v>
      </c>
      <c r="AV39">
        <v>1</v>
      </c>
      <c r="AW39">
        <v>2</v>
      </c>
      <c r="AX39">
        <v>78076791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U39">
        <f>ROUND(AT39*Source!I41*AH39*AL39,2)</f>
        <v>0</v>
      </c>
      <c r="CV39">
        <f>ROUND(Y39*Source!I41,9)</f>
        <v>0</v>
      </c>
      <c r="CW39">
        <v>0</v>
      </c>
      <c r="CX39">
        <f>ROUND(Y39*Source!I41,9)</f>
        <v>0</v>
      </c>
      <c r="CY39">
        <f>AD39</f>
        <v>8.99</v>
      </c>
      <c r="CZ39">
        <f>AH39</f>
        <v>8.99</v>
      </c>
      <c r="DA39">
        <f>AL39</f>
        <v>1</v>
      </c>
      <c r="DB39">
        <f>ROUND(ROUND(AT39*CZ39,2),2)</f>
        <v>10.16</v>
      </c>
      <c r="DC39">
        <f>ROUND(ROUND(AT39*AG39,2),2)</f>
        <v>0</v>
      </c>
      <c r="DD39" t="s">
        <v>3</v>
      </c>
      <c r="DE39" t="s">
        <v>3</v>
      </c>
      <c r="DF39">
        <f>ROUND(ROUND(AE39,2)*CX39,2)</f>
        <v>0</v>
      </c>
      <c r="DG39">
        <f>ROUND(ROUND(AF39,2)*CX39,2)</f>
        <v>0</v>
      </c>
      <c r="DH39">
        <f>ROUND(ROUND(AG39,2)*CX39,2)</f>
        <v>0</v>
      </c>
      <c r="DI39">
        <f t="shared" si="9"/>
        <v>0</v>
      </c>
      <c r="DJ39">
        <f>DI39</f>
        <v>0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ROW(Source!A41)</f>
        <v>41</v>
      </c>
      <c r="B40">
        <v>78076343</v>
      </c>
      <c r="C40">
        <v>78076784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19</v>
      </c>
      <c r="J40" t="s">
        <v>3</v>
      </c>
      <c r="K40" t="s">
        <v>525</v>
      </c>
      <c r="L40">
        <v>608254</v>
      </c>
      <c r="N40">
        <v>1013</v>
      </c>
      <c r="O40" t="s">
        <v>526</v>
      </c>
      <c r="P40" t="s">
        <v>526</v>
      </c>
      <c r="Q40">
        <v>1</v>
      </c>
      <c r="W40">
        <v>0</v>
      </c>
      <c r="X40">
        <v>-185737400</v>
      </c>
      <c r="Y40">
        <f>AT40</f>
        <v>0.04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M40">
        <v>-2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0.04</v>
      </c>
      <c r="AU40" t="s">
        <v>3</v>
      </c>
      <c r="AV40">
        <v>2</v>
      </c>
      <c r="AW40">
        <v>2</v>
      </c>
      <c r="AX40">
        <v>78076792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V40">
        <v>0</v>
      </c>
      <c r="CW40">
        <v>0</v>
      </c>
      <c r="CX40">
        <f>ROUND(Y40*Source!I41,9)</f>
        <v>0</v>
      </c>
      <c r="CY40">
        <f>AD40</f>
        <v>0</v>
      </c>
      <c r="CZ40">
        <f>AH40</f>
        <v>0</v>
      </c>
      <c r="DA40">
        <f>AL40</f>
        <v>1</v>
      </c>
      <c r="DB40">
        <f>ROUND(ROUND(AT40*CZ40,2),2)</f>
        <v>0</v>
      </c>
      <c r="DC40">
        <f>ROUND(ROUND(AT40*AG40,2),2)</f>
        <v>0</v>
      </c>
      <c r="DD40" t="s">
        <v>3</v>
      </c>
      <c r="DE40" t="s">
        <v>3</v>
      </c>
      <c r="DF40">
        <f>ROUND(ROUND(AE40,2)*CX40,2)</f>
        <v>0</v>
      </c>
      <c r="DG40">
        <f>ROUND(ROUND(AF40,2)*CX40,2)</f>
        <v>0</v>
      </c>
      <c r="DH40">
        <f>ROUND(ROUND(AG40,2)*CX40,2)</f>
        <v>0</v>
      </c>
      <c r="DI40">
        <f t="shared" si="9"/>
        <v>0</v>
      </c>
      <c r="DJ40">
        <f>DI40</f>
        <v>0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ROW(Source!A41)</f>
        <v>41</v>
      </c>
      <c r="B41">
        <v>78076343</v>
      </c>
      <c r="C41">
        <v>78076784</v>
      </c>
      <c r="D41">
        <v>37802432</v>
      </c>
      <c r="E41">
        <v>1</v>
      </c>
      <c r="F41">
        <v>1</v>
      </c>
      <c r="G41">
        <v>1</v>
      </c>
      <c r="H41">
        <v>2</v>
      </c>
      <c r="I41" t="s">
        <v>527</v>
      </c>
      <c r="J41" t="s">
        <v>528</v>
      </c>
      <c r="K41" t="s">
        <v>529</v>
      </c>
      <c r="L41">
        <v>1368</v>
      </c>
      <c r="N41">
        <v>1011</v>
      </c>
      <c r="O41" t="s">
        <v>187</v>
      </c>
      <c r="P41" t="s">
        <v>187</v>
      </c>
      <c r="Q41">
        <v>1</v>
      </c>
      <c r="W41">
        <v>0</v>
      </c>
      <c r="X41">
        <v>-1424728221</v>
      </c>
      <c r="Y41">
        <f>AT41</f>
        <v>0.04</v>
      </c>
      <c r="AA41">
        <v>0</v>
      </c>
      <c r="AB41">
        <v>1523.94</v>
      </c>
      <c r="AC41">
        <v>451.45</v>
      </c>
      <c r="AD41">
        <v>0</v>
      </c>
      <c r="AE41">
        <v>0</v>
      </c>
      <c r="AF41">
        <v>138.54</v>
      </c>
      <c r="AG41">
        <v>12.1</v>
      </c>
      <c r="AH41">
        <v>0</v>
      </c>
      <c r="AI41">
        <v>1</v>
      </c>
      <c r="AJ41">
        <v>11</v>
      </c>
      <c r="AK41">
        <v>37.31</v>
      </c>
      <c r="AL41">
        <v>1</v>
      </c>
      <c r="AM41">
        <v>2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0.04</v>
      </c>
      <c r="AU41" t="s">
        <v>3</v>
      </c>
      <c r="AV41">
        <v>0</v>
      </c>
      <c r="AW41">
        <v>2</v>
      </c>
      <c r="AX41">
        <v>78076793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V41">
        <v>0</v>
      </c>
      <c r="CW41">
        <f>ROUND(Y41*Source!I41*DO41,9)</f>
        <v>0</v>
      </c>
      <c r="CX41">
        <f>ROUND(Y41*Source!I41,9)</f>
        <v>0</v>
      </c>
      <c r="CY41">
        <f>AB41</f>
        <v>1523.94</v>
      </c>
      <c r="CZ41">
        <f>AF41</f>
        <v>138.54</v>
      </c>
      <c r="DA41">
        <f>AJ41</f>
        <v>11</v>
      </c>
      <c r="DB41">
        <f>ROUND(ROUND(AT41*CZ41,2),2)</f>
        <v>5.54</v>
      </c>
      <c r="DC41">
        <f>ROUND(ROUND(AT41*AG41,2),2)</f>
        <v>0.48</v>
      </c>
      <c r="DD41" t="s">
        <v>3</v>
      </c>
      <c r="DE41" t="s">
        <v>3</v>
      </c>
      <c r="DF41">
        <f>ROUND(ROUND(AE41,2)*CX41,2)</f>
        <v>0</v>
      </c>
      <c r="DG41">
        <f>ROUND(ROUND(AF41*AJ41,2)*CX41,2)</f>
        <v>0</v>
      </c>
      <c r="DH41">
        <f>ROUND(ROUND(AG41*AK41,2)*CX41,2)</f>
        <v>0</v>
      </c>
      <c r="DI41">
        <f t="shared" si="9"/>
        <v>0</v>
      </c>
      <c r="DJ41">
        <f>DG41</f>
        <v>0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ROW(Source!A41)</f>
        <v>41</v>
      </c>
      <c r="B42">
        <v>78076343</v>
      </c>
      <c r="C42">
        <v>78076784</v>
      </c>
      <c r="D42">
        <v>37804456</v>
      </c>
      <c r="E42">
        <v>1</v>
      </c>
      <c r="F42">
        <v>1</v>
      </c>
      <c r="G42">
        <v>1</v>
      </c>
      <c r="H42">
        <v>2</v>
      </c>
      <c r="I42" t="s">
        <v>530</v>
      </c>
      <c r="J42" t="s">
        <v>531</v>
      </c>
      <c r="K42" t="s">
        <v>532</v>
      </c>
      <c r="L42">
        <v>1368</v>
      </c>
      <c r="N42">
        <v>1011</v>
      </c>
      <c r="O42" t="s">
        <v>187</v>
      </c>
      <c r="P42" t="s">
        <v>187</v>
      </c>
      <c r="Q42">
        <v>1</v>
      </c>
      <c r="W42">
        <v>0</v>
      </c>
      <c r="X42">
        <v>-671646184</v>
      </c>
      <c r="Y42">
        <f>AT42</f>
        <v>0.04</v>
      </c>
      <c r="AA42">
        <v>0</v>
      </c>
      <c r="AB42">
        <v>1382.82</v>
      </c>
      <c r="AC42">
        <v>386.16</v>
      </c>
      <c r="AD42">
        <v>0</v>
      </c>
      <c r="AE42">
        <v>0</v>
      </c>
      <c r="AF42">
        <v>91.76</v>
      </c>
      <c r="AG42">
        <v>10.35</v>
      </c>
      <c r="AH42">
        <v>0</v>
      </c>
      <c r="AI42">
        <v>1</v>
      </c>
      <c r="AJ42">
        <v>15.07</v>
      </c>
      <c r="AK42">
        <v>37.31</v>
      </c>
      <c r="AL42">
        <v>1</v>
      </c>
      <c r="AM42">
        <v>2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0.04</v>
      </c>
      <c r="AU42" t="s">
        <v>3</v>
      </c>
      <c r="AV42">
        <v>0</v>
      </c>
      <c r="AW42">
        <v>2</v>
      </c>
      <c r="AX42">
        <v>78076794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V42">
        <v>0</v>
      </c>
      <c r="CW42">
        <f>ROUND(Y42*Source!I41*DO42,9)</f>
        <v>0</v>
      </c>
      <c r="CX42">
        <f>ROUND(Y42*Source!I41,9)</f>
        <v>0</v>
      </c>
      <c r="CY42">
        <f>AB42</f>
        <v>1382.82</v>
      </c>
      <c r="CZ42">
        <f>AF42</f>
        <v>91.76</v>
      </c>
      <c r="DA42">
        <f>AJ42</f>
        <v>15.07</v>
      </c>
      <c r="DB42">
        <f>ROUND(ROUND(AT42*CZ42,2),2)</f>
        <v>3.67</v>
      </c>
      <c r="DC42">
        <f>ROUND(ROUND(AT42*AG42,2),2)</f>
        <v>0.41</v>
      </c>
      <c r="DD42" t="s">
        <v>3</v>
      </c>
      <c r="DE42" t="s">
        <v>3</v>
      </c>
      <c r="DF42">
        <f>ROUND(ROUND(AE42,2)*CX42,2)</f>
        <v>0</v>
      </c>
      <c r="DG42">
        <f>ROUND(ROUND(AF42*AJ42,2)*CX42,2)</f>
        <v>0</v>
      </c>
      <c r="DH42">
        <f>ROUND(ROUND(AG42*AK42,2)*CX42,2)</f>
        <v>0</v>
      </c>
      <c r="DI42">
        <f t="shared" si="9"/>
        <v>0</v>
      </c>
      <c r="DJ42">
        <f>DG42</f>
        <v>0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ROW(Source!A41)</f>
        <v>41</v>
      </c>
      <c r="B43">
        <v>78076343</v>
      </c>
      <c r="C43">
        <v>78076784</v>
      </c>
      <c r="D43">
        <v>37736858</v>
      </c>
      <c r="E43">
        <v>1</v>
      </c>
      <c r="F43">
        <v>1</v>
      </c>
      <c r="G43">
        <v>1</v>
      </c>
      <c r="H43">
        <v>3</v>
      </c>
      <c r="I43" t="s">
        <v>533</v>
      </c>
      <c r="J43" t="s">
        <v>534</v>
      </c>
      <c r="K43" t="s">
        <v>535</v>
      </c>
      <c r="L43">
        <v>1346</v>
      </c>
      <c r="N43">
        <v>1009</v>
      </c>
      <c r="O43" t="s">
        <v>505</v>
      </c>
      <c r="P43" t="s">
        <v>505</v>
      </c>
      <c r="Q43">
        <v>1</v>
      </c>
      <c r="W43">
        <v>0</v>
      </c>
      <c r="X43">
        <v>-1815671160</v>
      </c>
      <c r="Y43">
        <f>(AT43*0)</f>
        <v>0</v>
      </c>
      <c r="AA43">
        <v>288.5</v>
      </c>
      <c r="AB43">
        <v>0</v>
      </c>
      <c r="AC43">
        <v>0</v>
      </c>
      <c r="AD43">
        <v>0</v>
      </c>
      <c r="AE43">
        <v>9.49</v>
      </c>
      <c r="AF43">
        <v>0</v>
      </c>
      <c r="AG43">
        <v>0</v>
      </c>
      <c r="AH43">
        <v>0</v>
      </c>
      <c r="AI43">
        <v>30.4</v>
      </c>
      <c r="AJ43">
        <v>1</v>
      </c>
      <c r="AK43">
        <v>1</v>
      </c>
      <c r="AL43">
        <v>1</v>
      </c>
      <c r="AM43">
        <v>2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0.06</v>
      </c>
      <c r="AU43" t="s">
        <v>36</v>
      </c>
      <c r="AV43">
        <v>0</v>
      </c>
      <c r="AW43">
        <v>2</v>
      </c>
      <c r="AX43">
        <v>78076795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V43">
        <v>0</v>
      </c>
      <c r="CW43">
        <v>0</v>
      </c>
      <c r="CX43">
        <f>ROUND(Y43*Source!I41,9)</f>
        <v>0</v>
      </c>
      <c r="CY43">
        <f>AA43</f>
        <v>288.5</v>
      </c>
      <c r="CZ43">
        <f>AE43</f>
        <v>9.49</v>
      </c>
      <c r="DA43">
        <f>AI43</f>
        <v>30.4</v>
      </c>
      <c r="DB43">
        <f>ROUND((ROUND(AT43*CZ43,2)*0),2)</f>
        <v>0</v>
      </c>
      <c r="DC43">
        <f>ROUND((ROUND(AT43*AG43,2)*0),2)</f>
        <v>0</v>
      </c>
      <c r="DD43" t="s">
        <v>3</v>
      </c>
      <c r="DE43" t="s">
        <v>3</v>
      </c>
      <c r="DF43">
        <f>ROUND(ROUND(AE43*AI43,2)*CX43,2)</f>
        <v>0</v>
      </c>
      <c r="DG43">
        <f>ROUND(ROUND(AF43,2)*CX43,2)</f>
        <v>0</v>
      </c>
      <c r="DH43">
        <f>ROUND(ROUND(AG43,2)*CX43,2)</f>
        <v>0</v>
      </c>
      <c r="DI43">
        <f t="shared" si="9"/>
        <v>0</v>
      </c>
      <c r="DJ43">
        <f>DF43</f>
        <v>0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ROW(Source!A41)</f>
        <v>41</v>
      </c>
      <c r="B44">
        <v>78076343</v>
      </c>
      <c r="C44">
        <v>78076784</v>
      </c>
      <c r="D44">
        <v>37801918</v>
      </c>
      <c r="E44">
        <v>1</v>
      </c>
      <c r="F44">
        <v>1</v>
      </c>
      <c r="G44">
        <v>1</v>
      </c>
      <c r="H44">
        <v>3</v>
      </c>
      <c r="I44" t="s">
        <v>513</v>
      </c>
      <c r="J44" t="s">
        <v>514</v>
      </c>
      <c r="K44" t="s">
        <v>515</v>
      </c>
      <c r="L44">
        <v>1374</v>
      </c>
      <c r="N44">
        <v>1013</v>
      </c>
      <c r="O44" t="s">
        <v>516</v>
      </c>
      <c r="P44" t="s">
        <v>516</v>
      </c>
      <c r="Q44">
        <v>1</v>
      </c>
      <c r="W44">
        <v>0</v>
      </c>
      <c r="X44">
        <v>2131831278</v>
      </c>
      <c r="Y44">
        <f>(AT44*0)</f>
        <v>0</v>
      </c>
      <c r="AA44">
        <v>1</v>
      </c>
      <c r="AB44">
        <v>0</v>
      </c>
      <c r="AC44">
        <v>0</v>
      </c>
      <c r="AD44">
        <v>0</v>
      </c>
      <c r="AE44">
        <v>1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M44">
        <v>-2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0.2</v>
      </c>
      <c r="AU44" t="s">
        <v>36</v>
      </c>
      <c r="AV44">
        <v>0</v>
      </c>
      <c r="AW44">
        <v>2</v>
      </c>
      <c r="AX44">
        <v>78076796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V44">
        <v>0</v>
      </c>
      <c r="CW44">
        <v>0</v>
      </c>
      <c r="CX44">
        <f>ROUND(Y44*Source!I41,9)</f>
        <v>0</v>
      </c>
      <c r="CY44">
        <f>AA44</f>
        <v>1</v>
      </c>
      <c r="CZ44">
        <f>AE44</f>
        <v>1</v>
      </c>
      <c r="DA44">
        <f>AI44</f>
        <v>1</v>
      </c>
      <c r="DB44">
        <f>ROUND((ROUND(AT44*CZ44,2)*0),2)</f>
        <v>0</v>
      </c>
      <c r="DC44">
        <f>ROUND((ROUND(AT44*AG44,2)*0),2)</f>
        <v>0</v>
      </c>
      <c r="DD44" t="s">
        <v>3</v>
      </c>
      <c r="DE44" t="s">
        <v>3</v>
      </c>
      <c r="DF44">
        <f>ROUND(ROUND(AE44,2)*CX44,2)</f>
        <v>0</v>
      </c>
      <c r="DG44">
        <f>ROUND(ROUND(AF44,2)*CX44,2)</f>
        <v>0</v>
      </c>
      <c r="DH44">
        <f>ROUND(ROUND(AG44,2)*CX44,2)</f>
        <v>0</v>
      </c>
      <c r="DI44">
        <f t="shared" si="9"/>
        <v>0</v>
      </c>
      <c r="DJ44">
        <f>DF44</f>
        <v>0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ROW(Source!A44)</f>
        <v>44</v>
      </c>
      <c r="B45">
        <v>78076343</v>
      </c>
      <c r="C45">
        <v>78076799</v>
      </c>
      <c r="D45">
        <v>23351341</v>
      </c>
      <c r="E45">
        <v>1</v>
      </c>
      <c r="F45">
        <v>1</v>
      </c>
      <c r="G45">
        <v>1</v>
      </c>
      <c r="H45">
        <v>1</v>
      </c>
      <c r="I45" t="s">
        <v>536</v>
      </c>
      <c r="J45" t="s">
        <v>3</v>
      </c>
      <c r="K45" t="s">
        <v>537</v>
      </c>
      <c r="L45">
        <v>1369</v>
      </c>
      <c r="N45">
        <v>1013</v>
      </c>
      <c r="O45" t="s">
        <v>492</v>
      </c>
      <c r="P45" t="s">
        <v>492</v>
      </c>
      <c r="Q45">
        <v>1</v>
      </c>
      <c r="W45">
        <v>0</v>
      </c>
      <c r="X45">
        <v>1903430866</v>
      </c>
      <c r="Y45">
        <f>AT45</f>
        <v>2.82</v>
      </c>
      <c r="AA45">
        <v>0</v>
      </c>
      <c r="AB45">
        <v>0</v>
      </c>
      <c r="AC45">
        <v>0</v>
      </c>
      <c r="AD45">
        <v>8.7899999999999991</v>
      </c>
      <c r="AE45">
        <v>0</v>
      </c>
      <c r="AF45">
        <v>0</v>
      </c>
      <c r="AG45">
        <v>0</v>
      </c>
      <c r="AH45">
        <v>8.7899999999999991</v>
      </c>
      <c r="AI45">
        <v>1</v>
      </c>
      <c r="AJ45">
        <v>1</v>
      </c>
      <c r="AK45">
        <v>1</v>
      </c>
      <c r="AL45">
        <v>1</v>
      </c>
      <c r="AM45">
        <v>-2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2.82</v>
      </c>
      <c r="AU45" t="s">
        <v>3</v>
      </c>
      <c r="AV45">
        <v>1</v>
      </c>
      <c r="AW45">
        <v>2</v>
      </c>
      <c r="AX45">
        <v>78076808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U45">
        <f>ROUND(AT45*Source!I44*AH45*AL45,2)</f>
        <v>0</v>
      </c>
      <c r="CV45">
        <f>ROUND(Y45*Source!I44,9)</f>
        <v>0</v>
      </c>
      <c r="CW45">
        <v>0</v>
      </c>
      <c r="CX45">
        <f>ROUND(Y45*Source!I44,9)</f>
        <v>0</v>
      </c>
      <c r="CY45">
        <f>AD45</f>
        <v>8.7899999999999991</v>
      </c>
      <c r="CZ45">
        <f>AH45</f>
        <v>8.7899999999999991</v>
      </c>
      <c r="DA45">
        <f>AL45</f>
        <v>1</v>
      </c>
      <c r="DB45">
        <f>ROUND(ROUND(AT45*CZ45,2),2)</f>
        <v>24.79</v>
      </c>
      <c r="DC45">
        <f>ROUND(ROUND(AT45*AG45,2),2)</f>
        <v>0</v>
      </c>
      <c r="DD45" t="s">
        <v>3</v>
      </c>
      <c r="DE45" t="s">
        <v>3</v>
      </c>
      <c r="DF45">
        <f>ROUND(ROUND(AE45,2)*CX45,2)</f>
        <v>0</v>
      </c>
      <c r="DG45">
        <f>ROUND(ROUND(AF45,2)*CX45,2)</f>
        <v>0</v>
      </c>
      <c r="DH45">
        <f>ROUND(ROUND(AG45,2)*CX45,2)</f>
        <v>0</v>
      </c>
      <c r="DI45">
        <f t="shared" si="9"/>
        <v>0</v>
      </c>
      <c r="DJ45">
        <f>DI45</f>
        <v>0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ROW(Source!A44)</f>
        <v>44</v>
      </c>
      <c r="B46">
        <v>78076343</v>
      </c>
      <c r="C46">
        <v>78076799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19</v>
      </c>
      <c r="J46" t="s">
        <v>3</v>
      </c>
      <c r="K46" t="s">
        <v>525</v>
      </c>
      <c r="L46">
        <v>608254</v>
      </c>
      <c r="N46">
        <v>1013</v>
      </c>
      <c r="O46" t="s">
        <v>526</v>
      </c>
      <c r="P46" t="s">
        <v>526</v>
      </c>
      <c r="Q46">
        <v>1</v>
      </c>
      <c r="W46">
        <v>0</v>
      </c>
      <c r="X46">
        <v>-185737400</v>
      </c>
      <c r="Y46">
        <f>AT46</f>
        <v>0.01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M46">
        <v>-2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0.01</v>
      </c>
      <c r="AU46" t="s">
        <v>3</v>
      </c>
      <c r="AV46">
        <v>2</v>
      </c>
      <c r="AW46">
        <v>2</v>
      </c>
      <c r="AX46">
        <v>78076809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V46">
        <v>0</v>
      </c>
      <c r="CW46">
        <v>0</v>
      </c>
      <c r="CX46">
        <f>ROUND(Y46*Source!I44,9)</f>
        <v>0</v>
      </c>
      <c r="CY46">
        <f>AD46</f>
        <v>0</v>
      </c>
      <c r="CZ46">
        <f>AH46</f>
        <v>0</v>
      </c>
      <c r="DA46">
        <f>AL46</f>
        <v>1</v>
      </c>
      <c r="DB46">
        <f>ROUND(ROUND(AT46*CZ46,2),2)</f>
        <v>0</v>
      </c>
      <c r="DC46">
        <f>ROUND(ROUND(AT46*AG46,2),2)</f>
        <v>0</v>
      </c>
      <c r="DD46" t="s">
        <v>3</v>
      </c>
      <c r="DE46" t="s">
        <v>3</v>
      </c>
      <c r="DF46">
        <f>ROUND(ROUND(AE46,2)*CX46,2)</f>
        <v>0</v>
      </c>
      <c r="DG46">
        <f>ROUND(ROUND(AF46,2)*CX46,2)</f>
        <v>0</v>
      </c>
      <c r="DH46">
        <f>ROUND(ROUND(AG46,2)*CX46,2)</f>
        <v>0</v>
      </c>
      <c r="DI46">
        <f t="shared" si="9"/>
        <v>0</v>
      </c>
      <c r="DJ46">
        <f>DI46</f>
        <v>0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ROW(Source!A44)</f>
        <v>44</v>
      </c>
      <c r="B47">
        <v>78076343</v>
      </c>
      <c r="C47">
        <v>78076799</v>
      </c>
      <c r="D47">
        <v>37802432</v>
      </c>
      <c r="E47">
        <v>1</v>
      </c>
      <c r="F47">
        <v>1</v>
      </c>
      <c r="G47">
        <v>1</v>
      </c>
      <c r="H47">
        <v>2</v>
      </c>
      <c r="I47" t="s">
        <v>527</v>
      </c>
      <c r="J47" t="s">
        <v>528</v>
      </c>
      <c r="K47" t="s">
        <v>529</v>
      </c>
      <c r="L47">
        <v>1368</v>
      </c>
      <c r="N47">
        <v>1011</v>
      </c>
      <c r="O47" t="s">
        <v>187</v>
      </c>
      <c r="P47" t="s">
        <v>187</v>
      </c>
      <c r="Q47">
        <v>1</v>
      </c>
      <c r="W47">
        <v>0</v>
      </c>
      <c r="X47">
        <v>-1424728221</v>
      </c>
      <c r="Y47">
        <f>AT47</f>
        <v>0.01</v>
      </c>
      <c r="AA47">
        <v>0</v>
      </c>
      <c r="AB47">
        <v>1523.94</v>
      </c>
      <c r="AC47">
        <v>451.45</v>
      </c>
      <c r="AD47">
        <v>0</v>
      </c>
      <c r="AE47">
        <v>0</v>
      </c>
      <c r="AF47">
        <v>138.54</v>
      </c>
      <c r="AG47">
        <v>12.1</v>
      </c>
      <c r="AH47">
        <v>0</v>
      </c>
      <c r="AI47">
        <v>1</v>
      </c>
      <c r="AJ47">
        <v>11</v>
      </c>
      <c r="AK47">
        <v>37.31</v>
      </c>
      <c r="AL47">
        <v>1</v>
      </c>
      <c r="AM47">
        <v>2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0.01</v>
      </c>
      <c r="AU47" t="s">
        <v>3</v>
      </c>
      <c r="AV47">
        <v>0</v>
      </c>
      <c r="AW47">
        <v>2</v>
      </c>
      <c r="AX47">
        <v>78076810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V47">
        <v>0</v>
      </c>
      <c r="CW47">
        <f>ROUND(Y47*Source!I44*DO47,9)</f>
        <v>0</v>
      </c>
      <c r="CX47">
        <f>ROUND(Y47*Source!I44,9)</f>
        <v>0</v>
      </c>
      <c r="CY47">
        <f>AB47</f>
        <v>1523.94</v>
      </c>
      <c r="CZ47">
        <f>AF47</f>
        <v>138.54</v>
      </c>
      <c r="DA47">
        <f>AJ47</f>
        <v>11</v>
      </c>
      <c r="DB47">
        <f>ROUND(ROUND(AT47*CZ47,2),2)</f>
        <v>1.39</v>
      </c>
      <c r="DC47">
        <f>ROUND(ROUND(AT47*AG47,2),2)</f>
        <v>0.12</v>
      </c>
      <c r="DD47" t="s">
        <v>3</v>
      </c>
      <c r="DE47" t="s">
        <v>3</v>
      </c>
      <c r="DF47">
        <f>ROUND(ROUND(AE47,2)*CX47,2)</f>
        <v>0</v>
      </c>
      <c r="DG47">
        <f>ROUND(ROUND(AF47*AJ47,2)*CX47,2)</f>
        <v>0</v>
      </c>
      <c r="DH47">
        <f>ROUND(ROUND(AG47*AK47,2)*CX47,2)</f>
        <v>0</v>
      </c>
      <c r="DI47">
        <f t="shared" si="9"/>
        <v>0</v>
      </c>
      <c r="DJ47">
        <f>DG47</f>
        <v>0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ROW(Source!A44)</f>
        <v>44</v>
      </c>
      <c r="B48">
        <v>78076343</v>
      </c>
      <c r="C48">
        <v>78076799</v>
      </c>
      <c r="D48">
        <v>37804456</v>
      </c>
      <c r="E48">
        <v>1</v>
      </c>
      <c r="F48">
        <v>1</v>
      </c>
      <c r="G48">
        <v>1</v>
      </c>
      <c r="H48">
        <v>2</v>
      </c>
      <c r="I48" t="s">
        <v>530</v>
      </c>
      <c r="J48" t="s">
        <v>531</v>
      </c>
      <c r="K48" t="s">
        <v>532</v>
      </c>
      <c r="L48">
        <v>1368</v>
      </c>
      <c r="N48">
        <v>1011</v>
      </c>
      <c r="O48" t="s">
        <v>187</v>
      </c>
      <c r="P48" t="s">
        <v>187</v>
      </c>
      <c r="Q48">
        <v>1</v>
      </c>
      <c r="W48">
        <v>0</v>
      </c>
      <c r="X48">
        <v>-671646184</v>
      </c>
      <c r="Y48">
        <f>AT48</f>
        <v>0.01</v>
      </c>
      <c r="AA48">
        <v>0</v>
      </c>
      <c r="AB48">
        <v>1382.82</v>
      </c>
      <c r="AC48">
        <v>386.16</v>
      </c>
      <c r="AD48">
        <v>0</v>
      </c>
      <c r="AE48">
        <v>0</v>
      </c>
      <c r="AF48">
        <v>91.76</v>
      </c>
      <c r="AG48">
        <v>10.35</v>
      </c>
      <c r="AH48">
        <v>0</v>
      </c>
      <c r="AI48">
        <v>1</v>
      </c>
      <c r="AJ48">
        <v>15.07</v>
      </c>
      <c r="AK48">
        <v>37.31</v>
      </c>
      <c r="AL48">
        <v>1</v>
      </c>
      <c r="AM48">
        <v>2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0.01</v>
      </c>
      <c r="AU48" t="s">
        <v>3</v>
      </c>
      <c r="AV48">
        <v>0</v>
      </c>
      <c r="AW48">
        <v>2</v>
      </c>
      <c r="AX48">
        <v>78076811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V48">
        <v>0</v>
      </c>
      <c r="CW48">
        <f>ROUND(Y48*Source!I44*DO48,9)</f>
        <v>0</v>
      </c>
      <c r="CX48">
        <f>ROUND(Y48*Source!I44,9)</f>
        <v>0</v>
      </c>
      <c r="CY48">
        <f>AB48</f>
        <v>1382.82</v>
      </c>
      <c r="CZ48">
        <f>AF48</f>
        <v>91.76</v>
      </c>
      <c r="DA48">
        <f>AJ48</f>
        <v>15.07</v>
      </c>
      <c r="DB48">
        <f>ROUND(ROUND(AT48*CZ48,2),2)</f>
        <v>0.92</v>
      </c>
      <c r="DC48">
        <f>ROUND(ROUND(AT48*AG48,2),2)</f>
        <v>0.1</v>
      </c>
      <c r="DD48" t="s">
        <v>3</v>
      </c>
      <c r="DE48" t="s">
        <v>3</v>
      </c>
      <c r="DF48">
        <f>ROUND(ROUND(AE48,2)*CX48,2)</f>
        <v>0</v>
      </c>
      <c r="DG48">
        <f>ROUND(ROUND(AF48*AJ48,2)*CX48,2)</f>
        <v>0</v>
      </c>
      <c r="DH48">
        <f>ROUND(ROUND(AG48*AK48,2)*CX48,2)</f>
        <v>0</v>
      </c>
      <c r="DI48">
        <f t="shared" si="9"/>
        <v>0</v>
      </c>
      <c r="DJ48">
        <f>DG48</f>
        <v>0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ROW(Source!A44)</f>
        <v>44</v>
      </c>
      <c r="B49">
        <v>78076343</v>
      </c>
      <c r="C49">
        <v>78076799</v>
      </c>
      <c r="D49">
        <v>37732563</v>
      </c>
      <c r="E49">
        <v>1</v>
      </c>
      <c r="F49">
        <v>1</v>
      </c>
      <c r="G49">
        <v>1</v>
      </c>
      <c r="H49">
        <v>3</v>
      </c>
      <c r="I49" t="s">
        <v>538</v>
      </c>
      <c r="J49" t="s">
        <v>539</v>
      </c>
      <c r="K49" t="s">
        <v>540</v>
      </c>
      <c r="L49">
        <v>1346</v>
      </c>
      <c r="N49">
        <v>1009</v>
      </c>
      <c r="O49" t="s">
        <v>505</v>
      </c>
      <c r="P49" t="s">
        <v>505</v>
      </c>
      <c r="Q49">
        <v>1</v>
      </c>
      <c r="W49">
        <v>0</v>
      </c>
      <c r="X49">
        <v>1831350124</v>
      </c>
      <c r="Y49">
        <f>(AT49*0)</f>
        <v>0</v>
      </c>
      <c r="AA49">
        <v>144.33000000000001</v>
      </c>
      <c r="AB49">
        <v>0</v>
      </c>
      <c r="AC49">
        <v>0</v>
      </c>
      <c r="AD49">
        <v>0</v>
      </c>
      <c r="AE49">
        <v>29.04</v>
      </c>
      <c r="AF49">
        <v>0</v>
      </c>
      <c r="AG49">
        <v>0</v>
      </c>
      <c r="AH49">
        <v>0</v>
      </c>
      <c r="AI49">
        <v>4.97</v>
      </c>
      <c r="AJ49">
        <v>1</v>
      </c>
      <c r="AK49">
        <v>1</v>
      </c>
      <c r="AL49">
        <v>1</v>
      </c>
      <c r="AM49">
        <v>2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0.05</v>
      </c>
      <c r="AU49" t="s">
        <v>36</v>
      </c>
      <c r="AV49">
        <v>0</v>
      </c>
      <c r="AW49">
        <v>2</v>
      </c>
      <c r="AX49">
        <v>78076812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V49">
        <v>0</v>
      </c>
      <c r="CW49">
        <v>0</v>
      </c>
      <c r="CX49">
        <f>ROUND(Y49*Source!I44,9)</f>
        <v>0</v>
      </c>
      <c r="CY49">
        <f>AA49</f>
        <v>144.33000000000001</v>
      </c>
      <c r="CZ49">
        <f>AE49</f>
        <v>29.04</v>
      </c>
      <c r="DA49">
        <f>AI49</f>
        <v>4.97</v>
      </c>
      <c r="DB49">
        <f>ROUND((ROUND(AT49*CZ49,2)*0),2)</f>
        <v>0</v>
      </c>
      <c r="DC49">
        <f>ROUND((ROUND(AT49*AG49,2)*0),2)</f>
        <v>0</v>
      </c>
      <c r="DD49" t="s">
        <v>3</v>
      </c>
      <c r="DE49" t="s">
        <v>3</v>
      </c>
      <c r="DF49">
        <f>ROUND(ROUND(AE49*AI49,2)*CX49,2)</f>
        <v>0</v>
      </c>
      <c r="DG49">
        <f t="shared" ref="DG49:DG54" si="15">ROUND(ROUND(AF49,2)*CX49,2)</f>
        <v>0</v>
      </c>
      <c r="DH49">
        <f t="shared" ref="DH49:DH54" si="16">ROUND(ROUND(AG49,2)*CX49,2)</f>
        <v>0</v>
      </c>
      <c r="DI49">
        <f t="shared" si="9"/>
        <v>0</v>
      </c>
      <c r="DJ49">
        <f>DF49</f>
        <v>0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ROW(Source!A44)</f>
        <v>44</v>
      </c>
      <c r="B50">
        <v>78076343</v>
      </c>
      <c r="C50">
        <v>78076799</v>
      </c>
      <c r="D50">
        <v>37733003</v>
      </c>
      <c r="E50">
        <v>1</v>
      </c>
      <c r="F50">
        <v>1</v>
      </c>
      <c r="G50">
        <v>1</v>
      </c>
      <c r="H50">
        <v>3</v>
      </c>
      <c r="I50" t="s">
        <v>541</v>
      </c>
      <c r="J50" t="s">
        <v>542</v>
      </c>
      <c r="K50" t="s">
        <v>543</v>
      </c>
      <c r="L50">
        <v>1308</v>
      </c>
      <c r="N50">
        <v>1003</v>
      </c>
      <c r="O50" t="s">
        <v>76</v>
      </c>
      <c r="P50" t="s">
        <v>76</v>
      </c>
      <c r="Q50">
        <v>100</v>
      </c>
      <c r="W50">
        <v>0</v>
      </c>
      <c r="X50">
        <v>-737867663</v>
      </c>
      <c r="Y50">
        <f>(AT50*0)</f>
        <v>0</v>
      </c>
      <c r="AA50">
        <v>767.34</v>
      </c>
      <c r="AB50">
        <v>0</v>
      </c>
      <c r="AC50">
        <v>0</v>
      </c>
      <c r="AD50">
        <v>0</v>
      </c>
      <c r="AE50">
        <v>121.8</v>
      </c>
      <c r="AF50">
        <v>0</v>
      </c>
      <c r="AG50">
        <v>0</v>
      </c>
      <c r="AH50">
        <v>0</v>
      </c>
      <c r="AI50">
        <v>6.3</v>
      </c>
      <c r="AJ50">
        <v>1</v>
      </c>
      <c r="AK50">
        <v>1</v>
      </c>
      <c r="AL50">
        <v>1</v>
      </c>
      <c r="AM50">
        <v>2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0.05</v>
      </c>
      <c r="AU50" t="s">
        <v>36</v>
      </c>
      <c r="AV50">
        <v>0</v>
      </c>
      <c r="AW50">
        <v>2</v>
      </c>
      <c r="AX50">
        <v>78076813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V50">
        <v>0</v>
      </c>
      <c r="CW50">
        <v>0</v>
      </c>
      <c r="CX50">
        <f>ROUND(Y50*Source!I44,9)</f>
        <v>0</v>
      </c>
      <c r="CY50">
        <f>AA50</f>
        <v>767.34</v>
      </c>
      <c r="CZ50">
        <f>AE50</f>
        <v>121.8</v>
      </c>
      <c r="DA50">
        <f>AI50</f>
        <v>6.3</v>
      </c>
      <c r="DB50">
        <f>ROUND((ROUND(AT50*CZ50,2)*0),2)</f>
        <v>0</v>
      </c>
      <c r="DC50">
        <f>ROUND((ROUND(AT50*AG50,2)*0),2)</f>
        <v>0</v>
      </c>
      <c r="DD50" t="s">
        <v>3</v>
      </c>
      <c r="DE50" t="s">
        <v>3</v>
      </c>
      <c r="DF50">
        <f>ROUND(ROUND(AE50*AI50,2)*CX50,2)</f>
        <v>0</v>
      </c>
      <c r="DG50">
        <f t="shared" si="15"/>
        <v>0</v>
      </c>
      <c r="DH50">
        <f t="shared" si="16"/>
        <v>0</v>
      </c>
      <c r="DI50">
        <f t="shared" si="9"/>
        <v>0</v>
      </c>
      <c r="DJ50">
        <f>DF50</f>
        <v>0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ROW(Source!A44)</f>
        <v>44</v>
      </c>
      <c r="B51">
        <v>78076343</v>
      </c>
      <c r="C51">
        <v>78076799</v>
      </c>
      <c r="D51">
        <v>37733044</v>
      </c>
      <c r="E51">
        <v>1</v>
      </c>
      <c r="F51">
        <v>1</v>
      </c>
      <c r="G51">
        <v>1</v>
      </c>
      <c r="H51">
        <v>3</v>
      </c>
      <c r="I51" t="s">
        <v>544</v>
      </c>
      <c r="J51" t="s">
        <v>545</v>
      </c>
      <c r="K51" t="s">
        <v>546</v>
      </c>
      <c r="L51">
        <v>1346</v>
      </c>
      <c r="N51">
        <v>1009</v>
      </c>
      <c r="O51" t="s">
        <v>505</v>
      </c>
      <c r="P51" t="s">
        <v>505</v>
      </c>
      <c r="Q51">
        <v>1</v>
      </c>
      <c r="W51">
        <v>0</v>
      </c>
      <c r="X51">
        <v>-572780356</v>
      </c>
      <c r="Y51">
        <f>(AT51*0)</f>
        <v>0</v>
      </c>
      <c r="AA51">
        <v>642.63</v>
      </c>
      <c r="AB51">
        <v>0</v>
      </c>
      <c r="AC51">
        <v>0</v>
      </c>
      <c r="AD51">
        <v>0</v>
      </c>
      <c r="AE51">
        <v>31</v>
      </c>
      <c r="AF51">
        <v>0</v>
      </c>
      <c r="AG51">
        <v>0</v>
      </c>
      <c r="AH51">
        <v>0</v>
      </c>
      <c r="AI51">
        <v>20.73</v>
      </c>
      <c r="AJ51">
        <v>1</v>
      </c>
      <c r="AK51">
        <v>1</v>
      </c>
      <c r="AL51">
        <v>1</v>
      </c>
      <c r="AM51">
        <v>2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0.16</v>
      </c>
      <c r="AU51" t="s">
        <v>36</v>
      </c>
      <c r="AV51">
        <v>0</v>
      </c>
      <c r="AW51">
        <v>2</v>
      </c>
      <c r="AX51">
        <v>78076814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V51">
        <v>0</v>
      </c>
      <c r="CW51">
        <v>0</v>
      </c>
      <c r="CX51">
        <f>ROUND(Y51*Source!I44,9)</f>
        <v>0</v>
      </c>
      <c r="CY51">
        <f>AA51</f>
        <v>642.63</v>
      </c>
      <c r="CZ51">
        <f>AE51</f>
        <v>31</v>
      </c>
      <c r="DA51">
        <f>AI51</f>
        <v>20.73</v>
      </c>
      <c r="DB51">
        <f>ROUND((ROUND(AT51*CZ51,2)*0),2)</f>
        <v>0</v>
      </c>
      <c r="DC51">
        <f>ROUND((ROUND(AT51*AG51,2)*0),2)</f>
        <v>0</v>
      </c>
      <c r="DD51" t="s">
        <v>3</v>
      </c>
      <c r="DE51" t="s">
        <v>3</v>
      </c>
      <c r="DF51">
        <f>ROUND(ROUND(AE51*AI51,2)*CX51,2)</f>
        <v>0</v>
      </c>
      <c r="DG51">
        <f t="shared" si="15"/>
        <v>0</v>
      </c>
      <c r="DH51">
        <f t="shared" si="16"/>
        <v>0</v>
      </c>
      <c r="DI51">
        <f t="shared" si="9"/>
        <v>0</v>
      </c>
      <c r="DJ51">
        <f>DF51</f>
        <v>0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ROW(Source!A44)</f>
        <v>44</v>
      </c>
      <c r="B52">
        <v>78076343</v>
      </c>
      <c r="C52">
        <v>78076799</v>
      </c>
      <c r="D52">
        <v>37801918</v>
      </c>
      <c r="E52">
        <v>1</v>
      </c>
      <c r="F52">
        <v>1</v>
      </c>
      <c r="G52">
        <v>1</v>
      </c>
      <c r="H52">
        <v>3</v>
      </c>
      <c r="I52" t="s">
        <v>513</v>
      </c>
      <c r="J52" t="s">
        <v>514</v>
      </c>
      <c r="K52" t="s">
        <v>515</v>
      </c>
      <c r="L52">
        <v>1374</v>
      </c>
      <c r="N52">
        <v>1013</v>
      </c>
      <c r="O52" t="s">
        <v>516</v>
      </c>
      <c r="P52" t="s">
        <v>516</v>
      </c>
      <c r="Q52">
        <v>1</v>
      </c>
      <c r="W52">
        <v>0</v>
      </c>
      <c r="X52">
        <v>2131831278</v>
      </c>
      <c r="Y52">
        <f>(AT52*0)</f>
        <v>0</v>
      </c>
      <c r="AA52">
        <v>1</v>
      </c>
      <c r="AB52">
        <v>0</v>
      </c>
      <c r="AC52">
        <v>0</v>
      </c>
      <c r="AD52">
        <v>0</v>
      </c>
      <c r="AE52">
        <v>1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M52">
        <v>-2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0.5</v>
      </c>
      <c r="AU52" t="s">
        <v>36</v>
      </c>
      <c r="AV52">
        <v>0</v>
      </c>
      <c r="AW52">
        <v>2</v>
      </c>
      <c r="AX52">
        <v>78076815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V52">
        <v>0</v>
      </c>
      <c r="CW52">
        <v>0</v>
      </c>
      <c r="CX52">
        <f>ROUND(Y52*Source!I44,9)</f>
        <v>0</v>
      </c>
      <c r="CY52">
        <f>AA52</f>
        <v>1</v>
      </c>
      <c r="CZ52">
        <f>AE52</f>
        <v>1</v>
      </c>
      <c r="DA52">
        <f>AI52</f>
        <v>1</v>
      </c>
      <c r="DB52">
        <f>ROUND((ROUND(AT52*CZ52,2)*0),2)</f>
        <v>0</v>
      </c>
      <c r="DC52">
        <f>ROUND((ROUND(AT52*AG52,2)*0),2)</f>
        <v>0</v>
      </c>
      <c r="DD52" t="s">
        <v>3</v>
      </c>
      <c r="DE52" t="s">
        <v>3</v>
      </c>
      <c r="DF52">
        <f t="shared" ref="DF52:DF57" si="17">ROUND(ROUND(AE52,2)*CX52,2)</f>
        <v>0</v>
      </c>
      <c r="DG52">
        <f t="shared" si="15"/>
        <v>0</v>
      </c>
      <c r="DH52">
        <f t="shared" si="16"/>
        <v>0</v>
      </c>
      <c r="DI52">
        <f t="shared" si="9"/>
        <v>0</v>
      </c>
      <c r="DJ52">
        <f>DF52</f>
        <v>0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ROW(Source!A47)</f>
        <v>47</v>
      </c>
      <c r="B53">
        <v>78076343</v>
      </c>
      <c r="C53">
        <v>78076818</v>
      </c>
      <c r="D53">
        <v>23134664</v>
      </c>
      <c r="E53">
        <v>1</v>
      </c>
      <c r="F53">
        <v>1</v>
      </c>
      <c r="G53">
        <v>1</v>
      </c>
      <c r="H53">
        <v>1</v>
      </c>
      <c r="I53" t="s">
        <v>547</v>
      </c>
      <c r="J53" t="s">
        <v>3</v>
      </c>
      <c r="K53" t="s">
        <v>548</v>
      </c>
      <c r="L53">
        <v>1369</v>
      </c>
      <c r="N53">
        <v>1013</v>
      </c>
      <c r="O53" t="s">
        <v>492</v>
      </c>
      <c r="P53" t="s">
        <v>492</v>
      </c>
      <c r="Q53">
        <v>1</v>
      </c>
      <c r="W53">
        <v>0</v>
      </c>
      <c r="X53">
        <v>-1578608621</v>
      </c>
      <c r="Y53">
        <f>AT53</f>
        <v>16.29</v>
      </c>
      <c r="AA53">
        <v>0</v>
      </c>
      <c r="AB53">
        <v>0</v>
      </c>
      <c r="AC53">
        <v>0</v>
      </c>
      <c r="AD53">
        <v>8.89</v>
      </c>
      <c r="AE53">
        <v>0</v>
      </c>
      <c r="AF53">
        <v>0</v>
      </c>
      <c r="AG53">
        <v>0</v>
      </c>
      <c r="AH53">
        <v>8.89</v>
      </c>
      <c r="AI53">
        <v>1</v>
      </c>
      <c r="AJ53">
        <v>1</v>
      </c>
      <c r="AK53">
        <v>1</v>
      </c>
      <c r="AL53">
        <v>1</v>
      </c>
      <c r="AM53">
        <v>-2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16.29</v>
      </c>
      <c r="AU53" t="s">
        <v>3</v>
      </c>
      <c r="AV53">
        <v>1</v>
      </c>
      <c r="AW53">
        <v>2</v>
      </c>
      <c r="AX53">
        <v>78076827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U53">
        <f>ROUND(AT53*Source!I47*AH53*AL53,2)</f>
        <v>0</v>
      </c>
      <c r="CV53">
        <f>ROUND(Y53*Source!I47,9)</f>
        <v>0</v>
      </c>
      <c r="CW53">
        <v>0</v>
      </c>
      <c r="CX53">
        <f>ROUND(Y53*Source!I47,9)</f>
        <v>0</v>
      </c>
      <c r="CY53">
        <f>AD53</f>
        <v>8.89</v>
      </c>
      <c r="CZ53">
        <f>AH53</f>
        <v>8.89</v>
      </c>
      <c r="DA53">
        <f>AL53</f>
        <v>1</v>
      </c>
      <c r="DB53">
        <f>ROUND(ROUND(AT53*CZ53,2),2)</f>
        <v>144.82</v>
      </c>
      <c r="DC53">
        <f>ROUND(ROUND(AT53*AG53,2),2)</f>
        <v>0</v>
      </c>
      <c r="DD53" t="s">
        <v>3</v>
      </c>
      <c r="DE53" t="s">
        <v>3</v>
      </c>
      <c r="DF53">
        <f t="shared" si="17"/>
        <v>0</v>
      </c>
      <c r="DG53">
        <f t="shared" si="15"/>
        <v>0</v>
      </c>
      <c r="DH53">
        <f t="shared" si="16"/>
        <v>0</v>
      </c>
      <c r="DI53">
        <f t="shared" si="9"/>
        <v>0</v>
      </c>
      <c r="DJ53">
        <f>DI53</f>
        <v>0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ROW(Source!A47)</f>
        <v>47</v>
      </c>
      <c r="B54">
        <v>78076343</v>
      </c>
      <c r="C54">
        <v>78076818</v>
      </c>
      <c r="D54">
        <v>121548</v>
      </c>
      <c r="E54">
        <v>1</v>
      </c>
      <c r="F54">
        <v>1</v>
      </c>
      <c r="G54">
        <v>1</v>
      </c>
      <c r="H54">
        <v>1</v>
      </c>
      <c r="I54" t="s">
        <v>19</v>
      </c>
      <c r="J54" t="s">
        <v>3</v>
      </c>
      <c r="K54" t="s">
        <v>525</v>
      </c>
      <c r="L54">
        <v>608254</v>
      </c>
      <c r="N54">
        <v>1013</v>
      </c>
      <c r="O54" t="s">
        <v>526</v>
      </c>
      <c r="P54" t="s">
        <v>526</v>
      </c>
      <c r="Q54">
        <v>1</v>
      </c>
      <c r="W54">
        <v>0</v>
      </c>
      <c r="X54">
        <v>-185737400</v>
      </c>
      <c r="Y54">
        <f>AT54</f>
        <v>0.01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M54">
        <v>-2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0.01</v>
      </c>
      <c r="AU54" t="s">
        <v>3</v>
      </c>
      <c r="AV54">
        <v>2</v>
      </c>
      <c r="AW54">
        <v>2</v>
      </c>
      <c r="AX54">
        <v>78076828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V54">
        <v>0</v>
      </c>
      <c r="CW54">
        <v>0</v>
      </c>
      <c r="CX54">
        <f>ROUND(Y54*Source!I47,9)</f>
        <v>0</v>
      </c>
      <c r="CY54">
        <f>AD54</f>
        <v>0</v>
      </c>
      <c r="CZ54">
        <f>AH54</f>
        <v>0</v>
      </c>
      <c r="DA54">
        <f>AL54</f>
        <v>1</v>
      </c>
      <c r="DB54">
        <f>ROUND(ROUND(AT54*CZ54,2),2)</f>
        <v>0</v>
      </c>
      <c r="DC54">
        <f>ROUND(ROUND(AT54*AG54,2),2)</f>
        <v>0</v>
      </c>
      <c r="DD54" t="s">
        <v>3</v>
      </c>
      <c r="DE54" t="s">
        <v>3</v>
      </c>
      <c r="DF54">
        <f t="shared" si="17"/>
        <v>0</v>
      </c>
      <c r="DG54">
        <f t="shared" si="15"/>
        <v>0</v>
      </c>
      <c r="DH54">
        <f t="shared" si="16"/>
        <v>0</v>
      </c>
      <c r="DI54">
        <f t="shared" si="9"/>
        <v>0</v>
      </c>
      <c r="DJ54">
        <f>DI54</f>
        <v>0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ROW(Source!A47)</f>
        <v>47</v>
      </c>
      <c r="B55">
        <v>78076343</v>
      </c>
      <c r="C55">
        <v>78076818</v>
      </c>
      <c r="D55">
        <v>37802578</v>
      </c>
      <c r="E55">
        <v>1</v>
      </c>
      <c r="F55">
        <v>1</v>
      </c>
      <c r="G55">
        <v>1</v>
      </c>
      <c r="H55">
        <v>2</v>
      </c>
      <c r="I55" t="s">
        <v>549</v>
      </c>
      <c r="J55" t="s">
        <v>550</v>
      </c>
      <c r="K55" t="s">
        <v>551</v>
      </c>
      <c r="L55">
        <v>1368</v>
      </c>
      <c r="N55">
        <v>1011</v>
      </c>
      <c r="O55" t="s">
        <v>187</v>
      </c>
      <c r="P55" t="s">
        <v>187</v>
      </c>
      <c r="Q55">
        <v>1</v>
      </c>
      <c r="W55">
        <v>0</v>
      </c>
      <c r="X55">
        <v>1753337916</v>
      </c>
      <c r="Y55">
        <f>AT55</f>
        <v>0.01</v>
      </c>
      <c r="AA55">
        <v>0</v>
      </c>
      <c r="AB55">
        <v>486.16</v>
      </c>
      <c r="AC55">
        <v>451.45</v>
      </c>
      <c r="AD55">
        <v>0</v>
      </c>
      <c r="AE55">
        <v>0</v>
      </c>
      <c r="AF55">
        <v>32.090000000000003</v>
      </c>
      <c r="AG55">
        <v>12.1</v>
      </c>
      <c r="AH55">
        <v>0</v>
      </c>
      <c r="AI55">
        <v>1</v>
      </c>
      <c r="AJ55">
        <v>15.15</v>
      </c>
      <c r="AK55">
        <v>37.31</v>
      </c>
      <c r="AL55">
        <v>1</v>
      </c>
      <c r="AM55">
        <v>2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0.01</v>
      </c>
      <c r="AU55" t="s">
        <v>3</v>
      </c>
      <c r="AV55">
        <v>0</v>
      </c>
      <c r="AW55">
        <v>2</v>
      </c>
      <c r="AX55">
        <v>78076829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V55">
        <v>0</v>
      </c>
      <c r="CW55">
        <f>ROUND(Y55*Source!I47*DO55,9)</f>
        <v>0</v>
      </c>
      <c r="CX55">
        <f>ROUND(Y55*Source!I47,9)</f>
        <v>0</v>
      </c>
      <c r="CY55">
        <f>AB55</f>
        <v>486.16</v>
      </c>
      <c r="CZ55">
        <f>AF55</f>
        <v>32.090000000000003</v>
      </c>
      <c r="DA55">
        <f>AJ55</f>
        <v>15.15</v>
      </c>
      <c r="DB55">
        <f>ROUND(ROUND(AT55*CZ55,2),2)</f>
        <v>0.32</v>
      </c>
      <c r="DC55">
        <f>ROUND(ROUND(AT55*AG55,2),2)</f>
        <v>0.12</v>
      </c>
      <c r="DD55" t="s">
        <v>3</v>
      </c>
      <c r="DE55" t="s">
        <v>3</v>
      </c>
      <c r="DF55">
        <f t="shared" si="17"/>
        <v>0</v>
      </c>
      <c r="DG55">
        <f>ROUND(ROUND(AF55*AJ55,2)*CX55,2)</f>
        <v>0</v>
      </c>
      <c r="DH55">
        <f>ROUND(ROUND(AG55*AK55,2)*CX55,2)</f>
        <v>0</v>
      </c>
      <c r="DI55">
        <f t="shared" si="9"/>
        <v>0</v>
      </c>
      <c r="DJ55">
        <f>DG55</f>
        <v>0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ROW(Source!A47)</f>
        <v>47</v>
      </c>
      <c r="B56">
        <v>78076343</v>
      </c>
      <c r="C56">
        <v>78076818</v>
      </c>
      <c r="D56">
        <v>37803303</v>
      </c>
      <c r="E56">
        <v>1</v>
      </c>
      <c r="F56">
        <v>1</v>
      </c>
      <c r="G56">
        <v>1</v>
      </c>
      <c r="H56">
        <v>2</v>
      </c>
      <c r="I56" t="s">
        <v>552</v>
      </c>
      <c r="J56" t="s">
        <v>553</v>
      </c>
      <c r="K56" t="s">
        <v>554</v>
      </c>
      <c r="L56">
        <v>1368</v>
      </c>
      <c r="N56">
        <v>1011</v>
      </c>
      <c r="O56" t="s">
        <v>187</v>
      </c>
      <c r="P56" t="s">
        <v>187</v>
      </c>
      <c r="Q56">
        <v>1</v>
      </c>
      <c r="W56">
        <v>0</v>
      </c>
      <c r="X56">
        <v>325281995</v>
      </c>
      <c r="Y56">
        <f>AT56</f>
        <v>6.08</v>
      </c>
      <c r="AA56">
        <v>0</v>
      </c>
      <c r="AB56">
        <v>22.18</v>
      </c>
      <c r="AC56">
        <v>0</v>
      </c>
      <c r="AD56">
        <v>0</v>
      </c>
      <c r="AE56">
        <v>0</v>
      </c>
      <c r="AF56">
        <v>1.98</v>
      </c>
      <c r="AG56">
        <v>0</v>
      </c>
      <c r="AH56">
        <v>0</v>
      </c>
      <c r="AI56">
        <v>1</v>
      </c>
      <c r="AJ56">
        <v>11.2</v>
      </c>
      <c r="AK56">
        <v>37.31</v>
      </c>
      <c r="AL56">
        <v>1</v>
      </c>
      <c r="AM56">
        <v>2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6.08</v>
      </c>
      <c r="AU56" t="s">
        <v>3</v>
      </c>
      <c r="AV56">
        <v>0</v>
      </c>
      <c r="AW56">
        <v>2</v>
      </c>
      <c r="AX56">
        <v>78076830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V56">
        <v>0</v>
      </c>
      <c r="CW56">
        <f>ROUND(Y56*Source!I47*DO56,9)</f>
        <v>0</v>
      </c>
      <c r="CX56">
        <f>ROUND(Y56*Source!I47,9)</f>
        <v>0</v>
      </c>
      <c r="CY56">
        <f>AB56</f>
        <v>22.18</v>
      </c>
      <c r="CZ56">
        <f>AF56</f>
        <v>1.98</v>
      </c>
      <c r="DA56">
        <f>AJ56</f>
        <v>11.2</v>
      </c>
      <c r="DB56">
        <f>ROUND(ROUND(AT56*CZ56,2),2)</f>
        <v>12.04</v>
      </c>
      <c r="DC56">
        <f>ROUND(ROUND(AT56*AG56,2),2)</f>
        <v>0</v>
      </c>
      <c r="DD56" t="s">
        <v>3</v>
      </c>
      <c r="DE56" t="s">
        <v>3</v>
      </c>
      <c r="DF56">
        <f t="shared" si="17"/>
        <v>0</v>
      </c>
      <c r="DG56">
        <f>ROUND(ROUND(AF56*AJ56,2)*CX56,2)</f>
        <v>0</v>
      </c>
      <c r="DH56">
        <f>ROUND(ROUND(AG56*AK56,2)*CX56,2)</f>
        <v>0</v>
      </c>
      <c r="DI56">
        <f t="shared" si="9"/>
        <v>0</v>
      </c>
      <c r="DJ56">
        <f>DG56</f>
        <v>0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ROW(Source!A47)</f>
        <v>47</v>
      </c>
      <c r="B57">
        <v>78076343</v>
      </c>
      <c r="C57">
        <v>78076818</v>
      </c>
      <c r="D57">
        <v>37804136</v>
      </c>
      <c r="E57">
        <v>1</v>
      </c>
      <c r="F57">
        <v>1</v>
      </c>
      <c r="G57">
        <v>1</v>
      </c>
      <c r="H57">
        <v>2</v>
      </c>
      <c r="I57" t="s">
        <v>555</v>
      </c>
      <c r="J57" t="s">
        <v>556</v>
      </c>
      <c r="K57" t="s">
        <v>557</v>
      </c>
      <c r="L57">
        <v>1368</v>
      </c>
      <c r="N57">
        <v>1011</v>
      </c>
      <c r="O57" t="s">
        <v>187</v>
      </c>
      <c r="P57" t="s">
        <v>187</v>
      </c>
      <c r="Q57">
        <v>1</v>
      </c>
      <c r="W57">
        <v>0</v>
      </c>
      <c r="X57">
        <v>1067600123</v>
      </c>
      <c r="Y57">
        <f>AT57</f>
        <v>6.08</v>
      </c>
      <c r="AA57">
        <v>0</v>
      </c>
      <c r="AB57">
        <v>14.21</v>
      </c>
      <c r="AC57">
        <v>0</v>
      </c>
      <c r="AD57">
        <v>0</v>
      </c>
      <c r="AE57">
        <v>0</v>
      </c>
      <c r="AF57">
        <v>2.27</v>
      </c>
      <c r="AG57">
        <v>0</v>
      </c>
      <c r="AH57">
        <v>0</v>
      </c>
      <c r="AI57">
        <v>1</v>
      </c>
      <c r="AJ57">
        <v>6.26</v>
      </c>
      <c r="AK57">
        <v>37.31</v>
      </c>
      <c r="AL57">
        <v>1</v>
      </c>
      <c r="AM57">
        <v>2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6.08</v>
      </c>
      <c r="AU57" t="s">
        <v>3</v>
      </c>
      <c r="AV57">
        <v>0</v>
      </c>
      <c r="AW57">
        <v>2</v>
      </c>
      <c r="AX57">
        <v>78076831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V57">
        <v>0</v>
      </c>
      <c r="CW57">
        <f>ROUND(Y57*Source!I47*DO57,9)</f>
        <v>0</v>
      </c>
      <c r="CX57">
        <f>ROUND(Y57*Source!I47,9)</f>
        <v>0</v>
      </c>
      <c r="CY57">
        <f>AB57</f>
        <v>14.21</v>
      </c>
      <c r="CZ57">
        <f>AF57</f>
        <v>2.27</v>
      </c>
      <c r="DA57">
        <f>AJ57</f>
        <v>6.26</v>
      </c>
      <c r="DB57">
        <f>ROUND(ROUND(AT57*CZ57,2),2)</f>
        <v>13.8</v>
      </c>
      <c r="DC57">
        <f>ROUND(ROUND(AT57*AG57,2),2)</f>
        <v>0</v>
      </c>
      <c r="DD57" t="s">
        <v>3</v>
      </c>
      <c r="DE57" t="s">
        <v>3</v>
      </c>
      <c r="DF57">
        <f t="shared" si="17"/>
        <v>0</v>
      </c>
      <c r="DG57">
        <f>ROUND(ROUND(AF57*AJ57,2)*CX57,2)</f>
        <v>0</v>
      </c>
      <c r="DH57">
        <f>ROUND(ROUND(AG57*AK57,2)*CX57,2)</f>
        <v>0</v>
      </c>
      <c r="DI57">
        <f t="shared" si="9"/>
        <v>0</v>
      </c>
      <c r="DJ57">
        <f>DG57</f>
        <v>0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ROW(Source!A47)</f>
        <v>47</v>
      </c>
      <c r="B58">
        <v>78076343</v>
      </c>
      <c r="C58">
        <v>78076818</v>
      </c>
      <c r="D58">
        <v>37737277</v>
      </c>
      <c r="E58">
        <v>1</v>
      </c>
      <c r="F58">
        <v>1</v>
      </c>
      <c r="G58">
        <v>1</v>
      </c>
      <c r="H58">
        <v>3</v>
      </c>
      <c r="I58" t="s">
        <v>558</v>
      </c>
      <c r="J58" t="s">
        <v>559</v>
      </c>
      <c r="K58" t="s">
        <v>560</v>
      </c>
      <c r="L58">
        <v>1348</v>
      </c>
      <c r="N58">
        <v>1009</v>
      </c>
      <c r="O58" t="s">
        <v>522</v>
      </c>
      <c r="P58" t="s">
        <v>522</v>
      </c>
      <c r="Q58">
        <v>1000</v>
      </c>
      <c r="W58">
        <v>0</v>
      </c>
      <c r="X58">
        <v>-835935626</v>
      </c>
      <c r="Y58">
        <f>(AT58*0)</f>
        <v>0</v>
      </c>
      <c r="AA58">
        <v>125045.8</v>
      </c>
      <c r="AB58">
        <v>0</v>
      </c>
      <c r="AC58">
        <v>0</v>
      </c>
      <c r="AD58">
        <v>0</v>
      </c>
      <c r="AE58">
        <v>12430</v>
      </c>
      <c r="AF58">
        <v>0</v>
      </c>
      <c r="AG58">
        <v>0</v>
      </c>
      <c r="AH58">
        <v>0</v>
      </c>
      <c r="AI58">
        <v>10.06</v>
      </c>
      <c r="AJ58">
        <v>1</v>
      </c>
      <c r="AK58">
        <v>1</v>
      </c>
      <c r="AL58">
        <v>1</v>
      </c>
      <c r="AM58">
        <v>2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1E-3</v>
      </c>
      <c r="AU58" t="s">
        <v>36</v>
      </c>
      <c r="AV58">
        <v>0</v>
      </c>
      <c r="AW58">
        <v>2</v>
      </c>
      <c r="AX58">
        <v>78076832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V58">
        <v>0</v>
      </c>
      <c r="CW58">
        <v>0</v>
      </c>
      <c r="CX58">
        <f>ROUND(Y58*Source!I47,9)</f>
        <v>0</v>
      </c>
      <c r="CY58">
        <f>AA58</f>
        <v>125045.8</v>
      </c>
      <c r="CZ58">
        <f>AE58</f>
        <v>12430</v>
      </c>
      <c r="DA58">
        <f>AI58</f>
        <v>10.06</v>
      </c>
      <c r="DB58">
        <f>ROUND((ROUND(AT58*CZ58,2)*0),2)</f>
        <v>0</v>
      </c>
      <c r="DC58">
        <f>ROUND((ROUND(AT58*AG58,2)*0),2)</f>
        <v>0</v>
      </c>
      <c r="DD58" t="s">
        <v>3</v>
      </c>
      <c r="DE58" t="s">
        <v>3</v>
      </c>
      <c r="DF58">
        <f>ROUND(ROUND(AE58*AI58,2)*CX58,2)</f>
        <v>0</v>
      </c>
      <c r="DG58">
        <f>ROUND(ROUND(AF58,2)*CX58,2)</f>
        <v>0</v>
      </c>
      <c r="DH58">
        <f>ROUND(ROUND(AG58,2)*CX58,2)</f>
        <v>0</v>
      </c>
      <c r="DI58">
        <f t="shared" si="9"/>
        <v>0</v>
      </c>
      <c r="DJ58">
        <f>DF58</f>
        <v>0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ROW(Source!A47)</f>
        <v>47</v>
      </c>
      <c r="B59">
        <v>78076343</v>
      </c>
      <c r="C59">
        <v>78076818</v>
      </c>
      <c r="D59">
        <v>37737063</v>
      </c>
      <c r="E59">
        <v>1</v>
      </c>
      <c r="F59">
        <v>1</v>
      </c>
      <c r="G59">
        <v>1</v>
      </c>
      <c r="H59">
        <v>3</v>
      </c>
      <c r="I59" t="s">
        <v>561</v>
      </c>
      <c r="J59" t="s">
        <v>562</v>
      </c>
      <c r="K59" t="s">
        <v>563</v>
      </c>
      <c r="L59">
        <v>1358</v>
      </c>
      <c r="N59">
        <v>1010</v>
      </c>
      <c r="O59" t="s">
        <v>509</v>
      </c>
      <c r="P59" t="s">
        <v>509</v>
      </c>
      <c r="Q59">
        <v>10</v>
      </c>
      <c r="W59">
        <v>0</v>
      </c>
      <c r="X59">
        <v>-1114064279</v>
      </c>
      <c r="Y59">
        <f>(AT59*0)</f>
        <v>0</v>
      </c>
      <c r="AA59">
        <v>7.49</v>
      </c>
      <c r="AB59">
        <v>0</v>
      </c>
      <c r="AC59">
        <v>0</v>
      </c>
      <c r="AD59">
        <v>0</v>
      </c>
      <c r="AE59">
        <v>1.8</v>
      </c>
      <c r="AF59">
        <v>0</v>
      </c>
      <c r="AG59">
        <v>0</v>
      </c>
      <c r="AH59">
        <v>0</v>
      </c>
      <c r="AI59">
        <v>4.16</v>
      </c>
      <c r="AJ59">
        <v>1</v>
      </c>
      <c r="AK59">
        <v>1</v>
      </c>
      <c r="AL59">
        <v>1</v>
      </c>
      <c r="AM59">
        <v>2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20</v>
      </c>
      <c r="AU59" t="s">
        <v>36</v>
      </c>
      <c r="AV59">
        <v>0</v>
      </c>
      <c r="AW59">
        <v>2</v>
      </c>
      <c r="AX59">
        <v>78076833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V59">
        <v>0</v>
      </c>
      <c r="CW59">
        <v>0</v>
      </c>
      <c r="CX59">
        <f>ROUND(Y59*Source!I47,9)</f>
        <v>0</v>
      </c>
      <c r="CY59">
        <f>AA59</f>
        <v>7.49</v>
      </c>
      <c r="CZ59">
        <f>AE59</f>
        <v>1.8</v>
      </c>
      <c r="DA59">
        <f>AI59</f>
        <v>4.16</v>
      </c>
      <c r="DB59">
        <f>ROUND((ROUND(AT59*CZ59,2)*0),2)</f>
        <v>0</v>
      </c>
      <c r="DC59">
        <f>ROUND((ROUND(AT59*AG59,2)*0),2)</f>
        <v>0</v>
      </c>
      <c r="DD59" t="s">
        <v>3</v>
      </c>
      <c r="DE59" t="s">
        <v>3</v>
      </c>
      <c r="DF59">
        <f>ROUND(ROUND(AE59*AI59,2)*CX59,2)</f>
        <v>0</v>
      </c>
      <c r="DG59">
        <f>ROUND(ROUND(AF59,2)*CX59,2)</f>
        <v>0</v>
      </c>
      <c r="DH59">
        <f>ROUND(ROUND(AG59,2)*CX59,2)</f>
        <v>0</v>
      </c>
      <c r="DI59">
        <f t="shared" si="9"/>
        <v>0</v>
      </c>
      <c r="DJ59">
        <f>DF59</f>
        <v>0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ROW(Source!A47)</f>
        <v>47</v>
      </c>
      <c r="B60">
        <v>78076343</v>
      </c>
      <c r="C60">
        <v>78076818</v>
      </c>
      <c r="D60">
        <v>37801918</v>
      </c>
      <c r="E60">
        <v>1</v>
      </c>
      <c r="F60">
        <v>1</v>
      </c>
      <c r="G60">
        <v>1</v>
      </c>
      <c r="H60">
        <v>3</v>
      </c>
      <c r="I60" t="s">
        <v>513</v>
      </c>
      <c r="J60" t="s">
        <v>514</v>
      </c>
      <c r="K60" t="s">
        <v>515</v>
      </c>
      <c r="L60">
        <v>1374</v>
      </c>
      <c r="N60">
        <v>1013</v>
      </c>
      <c r="O60" t="s">
        <v>516</v>
      </c>
      <c r="P60" t="s">
        <v>516</v>
      </c>
      <c r="Q60">
        <v>1</v>
      </c>
      <c r="W60">
        <v>0</v>
      </c>
      <c r="X60">
        <v>2131831278</v>
      </c>
      <c r="Y60">
        <f>(AT60*0)</f>
        <v>0</v>
      </c>
      <c r="AA60">
        <v>1</v>
      </c>
      <c r="AB60">
        <v>0</v>
      </c>
      <c r="AC60">
        <v>0</v>
      </c>
      <c r="AD60">
        <v>0</v>
      </c>
      <c r="AE60">
        <v>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M60">
        <v>-2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2.9</v>
      </c>
      <c r="AU60" t="s">
        <v>36</v>
      </c>
      <c r="AV60">
        <v>0</v>
      </c>
      <c r="AW60">
        <v>2</v>
      </c>
      <c r="AX60">
        <v>78076834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V60">
        <v>0</v>
      </c>
      <c r="CW60">
        <v>0</v>
      </c>
      <c r="CX60">
        <f>ROUND(Y60*Source!I47,9)</f>
        <v>0</v>
      </c>
      <c r="CY60">
        <f>AA60</f>
        <v>1</v>
      </c>
      <c r="CZ60">
        <f>AE60</f>
        <v>1</v>
      </c>
      <c r="DA60">
        <f>AI60</f>
        <v>1</v>
      </c>
      <c r="DB60">
        <f>ROUND((ROUND(AT60*CZ60,2)*0),2)</f>
        <v>0</v>
      </c>
      <c r="DC60">
        <f>ROUND((ROUND(AT60*AG60,2)*0),2)</f>
        <v>0</v>
      </c>
      <c r="DD60" t="s">
        <v>3</v>
      </c>
      <c r="DE60" t="s">
        <v>3</v>
      </c>
      <c r="DF60">
        <f t="shared" ref="DF60:DF66" si="18">ROUND(ROUND(AE60,2)*CX60,2)</f>
        <v>0</v>
      </c>
      <c r="DG60">
        <f>ROUND(ROUND(AF60,2)*CX60,2)</f>
        <v>0</v>
      </c>
      <c r="DH60">
        <f>ROUND(ROUND(AG60,2)*CX60,2)</f>
        <v>0</v>
      </c>
      <c r="DI60">
        <f t="shared" si="9"/>
        <v>0</v>
      </c>
      <c r="DJ60">
        <f>DF60</f>
        <v>0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ROW(Source!A49)</f>
        <v>49</v>
      </c>
      <c r="B61">
        <v>78076343</v>
      </c>
      <c r="C61">
        <v>78076836</v>
      </c>
      <c r="D61">
        <v>23351341</v>
      </c>
      <c r="E61">
        <v>1</v>
      </c>
      <c r="F61">
        <v>1</v>
      </c>
      <c r="G61">
        <v>1</v>
      </c>
      <c r="H61">
        <v>1</v>
      </c>
      <c r="I61" t="s">
        <v>536</v>
      </c>
      <c r="J61" t="s">
        <v>3</v>
      </c>
      <c r="K61" t="s">
        <v>537</v>
      </c>
      <c r="L61">
        <v>1369</v>
      </c>
      <c r="N61">
        <v>1013</v>
      </c>
      <c r="O61" t="s">
        <v>492</v>
      </c>
      <c r="P61" t="s">
        <v>492</v>
      </c>
      <c r="Q61">
        <v>1</v>
      </c>
      <c r="W61">
        <v>0</v>
      </c>
      <c r="X61">
        <v>1903430866</v>
      </c>
      <c r="Y61">
        <f t="shared" ref="Y61:Y66" si="19">AT61</f>
        <v>19.04</v>
      </c>
      <c r="AA61">
        <v>0</v>
      </c>
      <c r="AB61">
        <v>0</v>
      </c>
      <c r="AC61">
        <v>0</v>
      </c>
      <c r="AD61">
        <v>8.7899999999999991</v>
      </c>
      <c r="AE61">
        <v>0</v>
      </c>
      <c r="AF61">
        <v>0</v>
      </c>
      <c r="AG61">
        <v>0</v>
      </c>
      <c r="AH61">
        <v>8.7899999999999991</v>
      </c>
      <c r="AI61">
        <v>1</v>
      </c>
      <c r="AJ61">
        <v>1</v>
      </c>
      <c r="AK61">
        <v>1</v>
      </c>
      <c r="AL61">
        <v>1</v>
      </c>
      <c r="AM61">
        <v>-2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19.04</v>
      </c>
      <c r="AU61" t="s">
        <v>3</v>
      </c>
      <c r="AV61">
        <v>1</v>
      </c>
      <c r="AW61">
        <v>2</v>
      </c>
      <c r="AX61">
        <v>78076846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U61">
        <f>ROUND(AT61*Source!I49*AH61*AL61,2)</f>
        <v>0</v>
      </c>
      <c r="CV61">
        <f>ROUND(Y61*Source!I49,9)</f>
        <v>0</v>
      </c>
      <c r="CW61">
        <v>0</v>
      </c>
      <c r="CX61">
        <f>ROUND(Y61*Source!I49,9)</f>
        <v>0</v>
      </c>
      <c r="CY61">
        <f>AD61</f>
        <v>8.7899999999999991</v>
      </c>
      <c r="CZ61">
        <f>AH61</f>
        <v>8.7899999999999991</v>
      </c>
      <c r="DA61">
        <f>AL61</f>
        <v>1</v>
      </c>
      <c r="DB61">
        <f t="shared" ref="DB61:DB66" si="20">ROUND(ROUND(AT61*CZ61,2),2)</f>
        <v>167.36</v>
      </c>
      <c r="DC61">
        <f t="shared" ref="DC61:DC66" si="21">ROUND(ROUND(AT61*AG61,2),2)</f>
        <v>0</v>
      </c>
      <c r="DD61" t="s">
        <v>3</v>
      </c>
      <c r="DE61" t="s">
        <v>3</v>
      </c>
      <c r="DF61">
        <f t="shared" si="18"/>
        <v>0</v>
      </c>
      <c r="DG61">
        <f>ROUND(ROUND(AF61,2)*CX61,2)</f>
        <v>0</v>
      </c>
      <c r="DH61">
        <f>ROUND(ROUND(AG61,2)*CX61,2)</f>
        <v>0</v>
      </c>
      <c r="DI61">
        <f t="shared" si="9"/>
        <v>0</v>
      </c>
      <c r="DJ61">
        <f>DI61</f>
        <v>0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ROW(Source!A49)</f>
        <v>49</v>
      </c>
      <c r="B62">
        <v>78076343</v>
      </c>
      <c r="C62">
        <v>78076836</v>
      </c>
      <c r="D62">
        <v>121548</v>
      </c>
      <c r="E62">
        <v>1</v>
      </c>
      <c r="F62">
        <v>1</v>
      </c>
      <c r="G62">
        <v>1</v>
      </c>
      <c r="H62">
        <v>1</v>
      </c>
      <c r="I62" t="s">
        <v>19</v>
      </c>
      <c r="J62" t="s">
        <v>3</v>
      </c>
      <c r="K62" t="s">
        <v>525</v>
      </c>
      <c r="L62">
        <v>608254</v>
      </c>
      <c r="N62">
        <v>1013</v>
      </c>
      <c r="O62" t="s">
        <v>526</v>
      </c>
      <c r="P62" t="s">
        <v>526</v>
      </c>
      <c r="Q62">
        <v>1</v>
      </c>
      <c r="W62">
        <v>0</v>
      </c>
      <c r="X62">
        <v>-185737400</v>
      </c>
      <c r="Y62">
        <f t="shared" si="19"/>
        <v>0.09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M62">
        <v>-2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0.09</v>
      </c>
      <c r="AU62" t="s">
        <v>3</v>
      </c>
      <c r="AV62">
        <v>2</v>
      </c>
      <c r="AW62">
        <v>2</v>
      </c>
      <c r="AX62">
        <v>78076847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V62">
        <v>0</v>
      </c>
      <c r="CW62">
        <v>0</v>
      </c>
      <c r="CX62">
        <f>ROUND(Y62*Source!I49,9)</f>
        <v>0</v>
      </c>
      <c r="CY62">
        <f>AD62</f>
        <v>0</v>
      </c>
      <c r="CZ62">
        <f>AH62</f>
        <v>0</v>
      </c>
      <c r="DA62">
        <f>AL62</f>
        <v>1</v>
      </c>
      <c r="DB62">
        <f t="shared" si="20"/>
        <v>0</v>
      </c>
      <c r="DC62">
        <f t="shared" si="21"/>
        <v>0</v>
      </c>
      <c r="DD62" t="s">
        <v>3</v>
      </c>
      <c r="DE62" t="s">
        <v>3</v>
      </c>
      <c r="DF62">
        <f t="shared" si="18"/>
        <v>0</v>
      </c>
      <c r="DG62">
        <f>ROUND(ROUND(AF62,2)*CX62,2)</f>
        <v>0</v>
      </c>
      <c r="DH62">
        <f>ROUND(ROUND(AG62,2)*CX62,2)</f>
        <v>0</v>
      </c>
      <c r="DI62">
        <f t="shared" si="9"/>
        <v>0</v>
      </c>
      <c r="DJ62">
        <f>DI62</f>
        <v>0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ROW(Source!A49)</f>
        <v>49</v>
      </c>
      <c r="B63">
        <v>78076343</v>
      </c>
      <c r="C63">
        <v>78076836</v>
      </c>
      <c r="D63">
        <v>37802432</v>
      </c>
      <c r="E63">
        <v>1</v>
      </c>
      <c r="F63">
        <v>1</v>
      </c>
      <c r="G63">
        <v>1</v>
      </c>
      <c r="H63">
        <v>2</v>
      </c>
      <c r="I63" t="s">
        <v>527</v>
      </c>
      <c r="J63" t="s">
        <v>528</v>
      </c>
      <c r="K63" t="s">
        <v>529</v>
      </c>
      <c r="L63">
        <v>1368</v>
      </c>
      <c r="N63">
        <v>1011</v>
      </c>
      <c r="O63" t="s">
        <v>187</v>
      </c>
      <c r="P63" t="s">
        <v>187</v>
      </c>
      <c r="Q63">
        <v>1</v>
      </c>
      <c r="W63">
        <v>0</v>
      </c>
      <c r="X63">
        <v>-1424728221</v>
      </c>
      <c r="Y63">
        <f t="shared" si="19"/>
        <v>0.09</v>
      </c>
      <c r="AA63">
        <v>0</v>
      </c>
      <c r="AB63">
        <v>1523.94</v>
      </c>
      <c r="AC63">
        <v>451.45</v>
      </c>
      <c r="AD63">
        <v>0</v>
      </c>
      <c r="AE63">
        <v>0</v>
      </c>
      <c r="AF63">
        <v>138.54</v>
      </c>
      <c r="AG63">
        <v>12.1</v>
      </c>
      <c r="AH63">
        <v>0</v>
      </c>
      <c r="AI63">
        <v>1</v>
      </c>
      <c r="AJ63">
        <v>11</v>
      </c>
      <c r="AK63">
        <v>37.31</v>
      </c>
      <c r="AL63">
        <v>1</v>
      </c>
      <c r="AM63">
        <v>2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0.09</v>
      </c>
      <c r="AU63" t="s">
        <v>3</v>
      </c>
      <c r="AV63">
        <v>0</v>
      </c>
      <c r="AW63">
        <v>2</v>
      </c>
      <c r="AX63">
        <v>78076848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V63">
        <v>0</v>
      </c>
      <c r="CW63">
        <f>ROUND(Y63*Source!I49*DO63,9)</f>
        <v>0</v>
      </c>
      <c r="CX63">
        <f>ROUND(Y63*Source!I49,9)</f>
        <v>0</v>
      </c>
      <c r="CY63">
        <f>AB63</f>
        <v>1523.94</v>
      </c>
      <c r="CZ63">
        <f>AF63</f>
        <v>138.54</v>
      </c>
      <c r="DA63">
        <f>AJ63</f>
        <v>11</v>
      </c>
      <c r="DB63">
        <f t="shared" si="20"/>
        <v>12.47</v>
      </c>
      <c r="DC63">
        <f t="shared" si="21"/>
        <v>1.0900000000000001</v>
      </c>
      <c r="DD63" t="s">
        <v>3</v>
      </c>
      <c r="DE63" t="s">
        <v>3</v>
      </c>
      <c r="DF63">
        <f t="shared" si="18"/>
        <v>0</v>
      </c>
      <c r="DG63">
        <f>ROUND(ROUND(AF63*AJ63,2)*CX63,2)</f>
        <v>0</v>
      </c>
      <c r="DH63">
        <f>ROUND(ROUND(AG63*AK63,2)*CX63,2)</f>
        <v>0</v>
      </c>
      <c r="DI63">
        <f t="shared" si="9"/>
        <v>0</v>
      </c>
      <c r="DJ63">
        <f>DG63</f>
        <v>0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ROW(Source!A49)</f>
        <v>49</v>
      </c>
      <c r="B64">
        <v>78076343</v>
      </c>
      <c r="C64">
        <v>78076836</v>
      </c>
      <c r="D64">
        <v>37802657</v>
      </c>
      <c r="E64">
        <v>1</v>
      </c>
      <c r="F64">
        <v>1</v>
      </c>
      <c r="G64">
        <v>1</v>
      </c>
      <c r="H64">
        <v>2</v>
      </c>
      <c r="I64" t="s">
        <v>564</v>
      </c>
      <c r="J64" t="s">
        <v>565</v>
      </c>
      <c r="K64" t="s">
        <v>566</v>
      </c>
      <c r="L64">
        <v>1368</v>
      </c>
      <c r="N64">
        <v>1011</v>
      </c>
      <c r="O64" t="s">
        <v>187</v>
      </c>
      <c r="P64" t="s">
        <v>187</v>
      </c>
      <c r="Q64">
        <v>1</v>
      </c>
      <c r="W64">
        <v>0</v>
      </c>
      <c r="X64">
        <v>1084334125</v>
      </c>
      <c r="Y64">
        <f t="shared" si="19"/>
        <v>2.16</v>
      </c>
      <c r="AA64">
        <v>0</v>
      </c>
      <c r="AB64">
        <v>56.17</v>
      </c>
      <c r="AC64">
        <v>0</v>
      </c>
      <c r="AD64">
        <v>0</v>
      </c>
      <c r="AE64">
        <v>0</v>
      </c>
      <c r="AF64">
        <v>7.55</v>
      </c>
      <c r="AG64">
        <v>0</v>
      </c>
      <c r="AH64">
        <v>0</v>
      </c>
      <c r="AI64">
        <v>1</v>
      </c>
      <c r="AJ64">
        <v>7.44</v>
      </c>
      <c r="AK64">
        <v>37.31</v>
      </c>
      <c r="AL64">
        <v>1</v>
      </c>
      <c r="AM64">
        <v>2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2.16</v>
      </c>
      <c r="AU64" t="s">
        <v>3</v>
      </c>
      <c r="AV64">
        <v>0</v>
      </c>
      <c r="AW64">
        <v>2</v>
      </c>
      <c r="AX64">
        <v>78076849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V64">
        <v>0</v>
      </c>
      <c r="CW64">
        <f>ROUND(Y64*Source!I49*DO64,9)</f>
        <v>0</v>
      </c>
      <c r="CX64">
        <f>ROUND(Y64*Source!I49,9)</f>
        <v>0</v>
      </c>
      <c r="CY64">
        <f>AB64</f>
        <v>56.17</v>
      </c>
      <c r="CZ64">
        <f>AF64</f>
        <v>7.55</v>
      </c>
      <c r="DA64">
        <f>AJ64</f>
        <v>7.44</v>
      </c>
      <c r="DB64">
        <f t="shared" si="20"/>
        <v>16.309999999999999</v>
      </c>
      <c r="DC64">
        <f t="shared" si="21"/>
        <v>0</v>
      </c>
      <c r="DD64" t="s">
        <v>3</v>
      </c>
      <c r="DE64" t="s">
        <v>3</v>
      </c>
      <c r="DF64">
        <f t="shared" si="18"/>
        <v>0</v>
      </c>
      <c r="DG64">
        <f>ROUND(ROUND(AF64*AJ64,2)*CX64,2)</f>
        <v>0</v>
      </c>
      <c r="DH64">
        <f>ROUND(ROUND(AG64*AK64,2)*CX64,2)</f>
        <v>0</v>
      </c>
      <c r="DI64">
        <f t="shared" si="9"/>
        <v>0</v>
      </c>
      <c r="DJ64">
        <f>DG64</f>
        <v>0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ROW(Source!A49)</f>
        <v>49</v>
      </c>
      <c r="B65">
        <v>78076343</v>
      </c>
      <c r="C65">
        <v>78076836</v>
      </c>
      <c r="D65">
        <v>37804136</v>
      </c>
      <c r="E65">
        <v>1</v>
      </c>
      <c r="F65">
        <v>1</v>
      </c>
      <c r="G65">
        <v>1</v>
      </c>
      <c r="H65">
        <v>2</v>
      </c>
      <c r="I65" t="s">
        <v>555</v>
      </c>
      <c r="J65" t="s">
        <v>556</v>
      </c>
      <c r="K65" t="s">
        <v>557</v>
      </c>
      <c r="L65">
        <v>1368</v>
      </c>
      <c r="N65">
        <v>1011</v>
      </c>
      <c r="O65" t="s">
        <v>187</v>
      </c>
      <c r="P65" t="s">
        <v>187</v>
      </c>
      <c r="Q65">
        <v>1</v>
      </c>
      <c r="W65">
        <v>0</v>
      </c>
      <c r="X65">
        <v>1067600123</v>
      </c>
      <c r="Y65">
        <f t="shared" si="19"/>
        <v>3.87</v>
      </c>
      <c r="AA65">
        <v>0</v>
      </c>
      <c r="AB65">
        <v>14.21</v>
      </c>
      <c r="AC65">
        <v>0</v>
      </c>
      <c r="AD65">
        <v>0</v>
      </c>
      <c r="AE65">
        <v>0</v>
      </c>
      <c r="AF65">
        <v>2.27</v>
      </c>
      <c r="AG65">
        <v>0</v>
      </c>
      <c r="AH65">
        <v>0</v>
      </c>
      <c r="AI65">
        <v>1</v>
      </c>
      <c r="AJ65">
        <v>6.26</v>
      </c>
      <c r="AK65">
        <v>37.31</v>
      </c>
      <c r="AL65">
        <v>1</v>
      </c>
      <c r="AM65">
        <v>2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3.87</v>
      </c>
      <c r="AU65" t="s">
        <v>3</v>
      </c>
      <c r="AV65">
        <v>0</v>
      </c>
      <c r="AW65">
        <v>2</v>
      </c>
      <c r="AX65">
        <v>78076850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V65">
        <v>0</v>
      </c>
      <c r="CW65">
        <f>ROUND(Y65*Source!I49*DO65,9)</f>
        <v>0</v>
      </c>
      <c r="CX65">
        <f>ROUND(Y65*Source!I49,9)</f>
        <v>0</v>
      </c>
      <c r="CY65">
        <f>AB65</f>
        <v>14.21</v>
      </c>
      <c r="CZ65">
        <f>AF65</f>
        <v>2.27</v>
      </c>
      <c r="DA65">
        <f>AJ65</f>
        <v>6.26</v>
      </c>
      <c r="DB65">
        <f t="shared" si="20"/>
        <v>8.7799999999999994</v>
      </c>
      <c r="DC65">
        <f t="shared" si="21"/>
        <v>0</v>
      </c>
      <c r="DD65" t="s">
        <v>3</v>
      </c>
      <c r="DE65" t="s">
        <v>3</v>
      </c>
      <c r="DF65">
        <f t="shared" si="18"/>
        <v>0</v>
      </c>
      <c r="DG65">
        <f>ROUND(ROUND(AF65*AJ65,2)*CX65,2)</f>
        <v>0</v>
      </c>
      <c r="DH65">
        <f>ROUND(ROUND(AG65*AK65,2)*CX65,2)</f>
        <v>0</v>
      </c>
      <c r="DI65">
        <f t="shared" ref="DI65:DI128" si="22">ROUND(ROUND(AH65,2)*CX65,2)</f>
        <v>0</v>
      </c>
      <c r="DJ65">
        <f>DG65</f>
        <v>0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ROW(Source!A49)</f>
        <v>49</v>
      </c>
      <c r="B66">
        <v>78076343</v>
      </c>
      <c r="C66">
        <v>78076836</v>
      </c>
      <c r="D66">
        <v>37804456</v>
      </c>
      <c r="E66">
        <v>1</v>
      </c>
      <c r="F66">
        <v>1</v>
      </c>
      <c r="G66">
        <v>1</v>
      </c>
      <c r="H66">
        <v>2</v>
      </c>
      <c r="I66" t="s">
        <v>530</v>
      </c>
      <c r="J66" t="s">
        <v>531</v>
      </c>
      <c r="K66" t="s">
        <v>532</v>
      </c>
      <c r="L66">
        <v>1368</v>
      </c>
      <c r="N66">
        <v>1011</v>
      </c>
      <c r="O66" t="s">
        <v>187</v>
      </c>
      <c r="P66" t="s">
        <v>187</v>
      </c>
      <c r="Q66">
        <v>1</v>
      </c>
      <c r="W66">
        <v>0</v>
      </c>
      <c r="X66">
        <v>-671646184</v>
      </c>
      <c r="Y66">
        <f t="shared" si="19"/>
        <v>0.09</v>
      </c>
      <c r="AA66">
        <v>0</v>
      </c>
      <c r="AB66">
        <v>1382.82</v>
      </c>
      <c r="AC66">
        <v>386.16</v>
      </c>
      <c r="AD66">
        <v>0</v>
      </c>
      <c r="AE66">
        <v>0</v>
      </c>
      <c r="AF66">
        <v>91.76</v>
      </c>
      <c r="AG66">
        <v>10.35</v>
      </c>
      <c r="AH66">
        <v>0</v>
      </c>
      <c r="AI66">
        <v>1</v>
      </c>
      <c r="AJ66">
        <v>15.07</v>
      </c>
      <c r="AK66">
        <v>37.31</v>
      </c>
      <c r="AL66">
        <v>1</v>
      </c>
      <c r="AM66">
        <v>2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0.09</v>
      </c>
      <c r="AU66" t="s">
        <v>3</v>
      </c>
      <c r="AV66">
        <v>0</v>
      </c>
      <c r="AW66">
        <v>2</v>
      </c>
      <c r="AX66">
        <v>78076851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V66">
        <v>0</v>
      </c>
      <c r="CW66">
        <f>ROUND(Y66*Source!I49*DO66,9)</f>
        <v>0</v>
      </c>
      <c r="CX66">
        <f>ROUND(Y66*Source!I49,9)</f>
        <v>0</v>
      </c>
      <c r="CY66">
        <f>AB66</f>
        <v>1382.82</v>
      </c>
      <c r="CZ66">
        <f>AF66</f>
        <v>91.76</v>
      </c>
      <c r="DA66">
        <f>AJ66</f>
        <v>15.07</v>
      </c>
      <c r="DB66">
        <f t="shared" si="20"/>
        <v>8.26</v>
      </c>
      <c r="DC66">
        <f t="shared" si="21"/>
        <v>0.93</v>
      </c>
      <c r="DD66" t="s">
        <v>3</v>
      </c>
      <c r="DE66" t="s">
        <v>3</v>
      </c>
      <c r="DF66">
        <f t="shared" si="18"/>
        <v>0</v>
      </c>
      <c r="DG66">
        <f>ROUND(ROUND(AF66*AJ66,2)*CX66,2)</f>
        <v>0</v>
      </c>
      <c r="DH66">
        <f>ROUND(ROUND(AG66*AK66,2)*CX66,2)</f>
        <v>0</v>
      </c>
      <c r="DI66">
        <f t="shared" si="22"/>
        <v>0</v>
      </c>
      <c r="DJ66">
        <f>DG66</f>
        <v>0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ROW(Source!A49)</f>
        <v>49</v>
      </c>
      <c r="B67">
        <v>78076343</v>
      </c>
      <c r="C67">
        <v>78076836</v>
      </c>
      <c r="D67">
        <v>37736610</v>
      </c>
      <c r="E67">
        <v>1</v>
      </c>
      <c r="F67">
        <v>1</v>
      </c>
      <c r="G67">
        <v>1</v>
      </c>
      <c r="H67">
        <v>3</v>
      </c>
      <c r="I67" t="s">
        <v>567</v>
      </c>
      <c r="J67" t="s">
        <v>568</v>
      </c>
      <c r="K67" t="s">
        <v>569</v>
      </c>
      <c r="L67">
        <v>1346</v>
      </c>
      <c r="N67">
        <v>1009</v>
      </c>
      <c r="O67" t="s">
        <v>505</v>
      </c>
      <c r="P67" t="s">
        <v>505</v>
      </c>
      <c r="Q67">
        <v>1</v>
      </c>
      <c r="W67">
        <v>0</v>
      </c>
      <c r="X67">
        <v>-347328291</v>
      </c>
      <c r="Y67">
        <f>(AT67*0)</f>
        <v>0</v>
      </c>
      <c r="AA67">
        <v>121.82</v>
      </c>
      <c r="AB67">
        <v>0</v>
      </c>
      <c r="AC67">
        <v>0</v>
      </c>
      <c r="AD67">
        <v>0</v>
      </c>
      <c r="AE67">
        <v>12.65</v>
      </c>
      <c r="AF67">
        <v>0</v>
      </c>
      <c r="AG67">
        <v>0</v>
      </c>
      <c r="AH67">
        <v>0</v>
      </c>
      <c r="AI67">
        <v>9.6300000000000008</v>
      </c>
      <c r="AJ67">
        <v>1</v>
      </c>
      <c r="AK67">
        <v>1</v>
      </c>
      <c r="AL67">
        <v>1</v>
      </c>
      <c r="AM67">
        <v>2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0.96</v>
      </c>
      <c r="AU67" t="s">
        <v>36</v>
      </c>
      <c r="AV67">
        <v>0</v>
      </c>
      <c r="AW67">
        <v>2</v>
      </c>
      <c r="AX67">
        <v>78076852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V67">
        <v>0</v>
      </c>
      <c r="CW67">
        <v>0</v>
      </c>
      <c r="CX67">
        <f>ROUND(Y67*Source!I49,9)</f>
        <v>0</v>
      </c>
      <c r="CY67">
        <f>AA67</f>
        <v>121.82</v>
      </c>
      <c r="CZ67">
        <f>AE67</f>
        <v>12.65</v>
      </c>
      <c r="DA67">
        <f>AI67</f>
        <v>9.6300000000000008</v>
      </c>
      <c r="DB67">
        <f>ROUND((ROUND(AT67*CZ67,2)*0),2)</f>
        <v>0</v>
      </c>
      <c r="DC67">
        <f>ROUND((ROUND(AT67*AG67,2)*0),2)</f>
        <v>0</v>
      </c>
      <c r="DD67" t="s">
        <v>3</v>
      </c>
      <c r="DE67" t="s">
        <v>3</v>
      </c>
      <c r="DF67">
        <f>ROUND(ROUND(AE67*AI67,2)*CX67,2)</f>
        <v>0</v>
      </c>
      <c r="DG67">
        <f t="shared" ref="DG67:DG74" si="23">ROUND(ROUND(AF67,2)*CX67,2)</f>
        <v>0</v>
      </c>
      <c r="DH67">
        <f t="shared" ref="DH67:DH74" si="24">ROUND(ROUND(AG67,2)*CX67,2)</f>
        <v>0</v>
      </c>
      <c r="DI67">
        <f t="shared" si="22"/>
        <v>0</v>
      </c>
      <c r="DJ67">
        <f>DF67</f>
        <v>0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ROW(Source!A49)</f>
        <v>49</v>
      </c>
      <c r="B68">
        <v>78076343</v>
      </c>
      <c r="C68">
        <v>78076836</v>
      </c>
      <c r="D68">
        <v>37744900</v>
      </c>
      <c r="E68">
        <v>1</v>
      </c>
      <c r="F68">
        <v>1</v>
      </c>
      <c r="G68">
        <v>1</v>
      </c>
      <c r="H68">
        <v>3</v>
      </c>
      <c r="I68" t="s">
        <v>570</v>
      </c>
      <c r="J68" t="s">
        <v>571</v>
      </c>
      <c r="K68" t="s">
        <v>572</v>
      </c>
      <c r="L68">
        <v>1346</v>
      </c>
      <c r="N68">
        <v>1009</v>
      </c>
      <c r="O68" t="s">
        <v>505</v>
      </c>
      <c r="P68" t="s">
        <v>505</v>
      </c>
      <c r="Q68">
        <v>1</v>
      </c>
      <c r="W68">
        <v>0</v>
      </c>
      <c r="X68">
        <v>-1041978152</v>
      </c>
      <c r="Y68">
        <f>(AT68*0)</f>
        <v>0</v>
      </c>
      <c r="AA68">
        <v>223.84</v>
      </c>
      <c r="AB68">
        <v>0</v>
      </c>
      <c r="AC68">
        <v>0</v>
      </c>
      <c r="AD68">
        <v>0</v>
      </c>
      <c r="AE68">
        <v>26.18</v>
      </c>
      <c r="AF68">
        <v>0</v>
      </c>
      <c r="AG68">
        <v>0</v>
      </c>
      <c r="AH68">
        <v>0</v>
      </c>
      <c r="AI68">
        <v>8.5500000000000007</v>
      </c>
      <c r="AJ68">
        <v>1</v>
      </c>
      <c r="AK68">
        <v>1</v>
      </c>
      <c r="AL68">
        <v>1</v>
      </c>
      <c r="AM68">
        <v>2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0.2</v>
      </c>
      <c r="AU68" t="s">
        <v>36</v>
      </c>
      <c r="AV68">
        <v>0</v>
      </c>
      <c r="AW68">
        <v>2</v>
      </c>
      <c r="AX68">
        <v>78076853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V68">
        <v>0</v>
      </c>
      <c r="CW68">
        <v>0</v>
      </c>
      <c r="CX68">
        <f>ROUND(Y68*Source!I49,9)</f>
        <v>0</v>
      </c>
      <c r="CY68">
        <f>AA68</f>
        <v>223.84</v>
      </c>
      <c r="CZ68">
        <f>AE68</f>
        <v>26.18</v>
      </c>
      <c r="DA68">
        <f>AI68</f>
        <v>8.5500000000000007</v>
      </c>
      <c r="DB68">
        <f>ROUND((ROUND(AT68*CZ68,2)*0),2)</f>
        <v>0</v>
      </c>
      <c r="DC68">
        <f>ROUND((ROUND(AT68*AG68,2)*0),2)</f>
        <v>0</v>
      </c>
      <c r="DD68" t="s">
        <v>3</v>
      </c>
      <c r="DE68" t="s">
        <v>3</v>
      </c>
      <c r="DF68">
        <f>ROUND(ROUND(AE68*AI68,2)*CX68,2)</f>
        <v>0</v>
      </c>
      <c r="DG68">
        <f t="shared" si="23"/>
        <v>0</v>
      </c>
      <c r="DH68">
        <f t="shared" si="24"/>
        <v>0</v>
      </c>
      <c r="DI68">
        <f t="shared" si="22"/>
        <v>0</v>
      </c>
      <c r="DJ68">
        <f>DF68</f>
        <v>0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ROW(Source!A49)</f>
        <v>49</v>
      </c>
      <c r="B69">
        <v>78076343</v>
      </c>
      <c r="C69">
        <v>78076836</v>
      </c>
      <c r="D69">
        <v>37801918</v>
      </c>
      <c r="E69">
        <v>1</v>
      </c>
      <c r="F69">
        <v>1</v>
      </c>
      <c r="G69">
        <v>1</v>
      </c>
      <c r="H69">
        <v>3</v>
      </c>
      <c r="I69" t="s">
        <v>513</v>
      </c>
      <c r="J69" t="s">
        <v>514</v>
      </c>
      <c r="K69" t="s">
        <v>515</v>
      </c>
      <c r="L69">
        <v>1374</v>
      </c>
      <c r="N69">
        <v>1013</v>
      </c>
      <c r="O69" t="s">
        <v>516</v>
      </c>
      <c r="P69" t="s">
        <v>516</v>
      </c>
      <c r="Q69">
        <v>1</v>
      </c>
      <c r="W69">
        <v>0</v>
      </c>
      <c r="X69">
        <v>2131831278</v>
      </c>
      <c r="Y69">
        <f>(AT69*0)</f>
        <v>0</v>
      </c>
      <c r="AA69">
        <v>1</v>
      </c>
      <c r="AB69">
        <v>0</v>
      </c>
      <c r="AC69">
        <v>0</v>
      </c>
      <c r="AD69">
        <v>0</v>
      </c>
      <c r="AE69">
        <v>1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M69">
        <v>-2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3.35</v>
      </c>
      <c r="AU69" t="s">
        <v>36</v>
      </c>
      <c r="AV69">
        <v>0</v>
      </c>
      <c r="AW69">
        <v>2</v>
      </c>
      <c r="AX69">
        <v>78076854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V69">
        <v>0</v>
      </c>
      <c r="CW69">
        <v>0</v>
      </c>
      <c r="CX69">
        <f>ROUND(Y69*Source!I49,9)</f>
        <v>0</v>
      </c>
      <c r="CY69">
        <f>AA69</f>
        <v>1</v>
      </c>
      <c r="CZ69">
        <f>AE69</f>
        <v>1</v>
      </c>
      <c r="DA69">
        <f>AI69</f>
        <v>1</v>
      </c>
      <c r="DB69">
        <f>ROUND((ROUND(AT69*CZ69,2)*0),2)</f>
        <v>0</v>
      </c>
      <c r="DC69">
        <f>ROUND((ROUND(AT69*AG69,2)*0),2)</f>
        <v>0</v>
      </c>
      <c r="DD69" t="s">
        <v>3</v>
      </c>
      <c r="DE69" t="s">
        <v>3</v>
      </c>
      <c r="DF69">
        <f t="shared" ref="DF69:DF76" si="25">ROUND(ROUND(AE69,2)*CX69,2)</f>
        <v>0</v>
      </c>
      <c r="DG69">
        <f t="shared" si="23"/>
        <v>0</v>
      </c>
      <c r="DH69">
        <f t="shared" si="24"/>
        <v>0</v>
      </c>
      <c r="DI69">
        <f t="shared" si="22"/>
        <v>0</v>
      </c>
      <c r="DJ69">
        <f>DF69</f>
        <v>0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ROW(Source!A50)</f>
        <v>50</v>
      </c>
      <c r="B70">
        <v>78076343</v>
      </c>
      <c r="C70">
        <v>78076855</v>
      </c>
      <c r="D70">
        <v>23411807</v>
      </c>
      <c r="E70">
        <v>1</v>
      </c>
      <c r="F70">
        <v>1</v>
      </c>
      <c r="G70">
        <v>1</v>
      </c>
      <c r="H70">
        <v>1</v>
      </c>
      <c r="I70" t="s">
        <v>490</v>
      </c>
      <c r="J70" t="s">
        <v>3</v>
      </c>
      <c r="K70" t="s">
        <v>491</v>
      </c>
      <c r="L70">
        <v>1369</v>
      </c>
      <c r="N70">
        <v>1013</v>
      </c>
      <c r="O70" t="s">
        <v>492</v>
      </c>
      <c r="P70" t="s">
        <v>492</v>
      </c>
      <c r="Q70">
        <v>1</v>
      </c>
      <c r="W70">
        <v>0</v>
      </c>
      <c r="X70">
        <v>-1730422519</v>
      </c>
      <c r="Y70">
        <f t="shared" ref="Y70:Y76" si="26">AT70</f>
        <v>29.27</v>
      </c>
      <c r="AA70">
        <v>0</v>
      </c>
      <c r="AB70">
        <v>0</v>
      </c>
      <c r="AC70">
        <v>0</v>
      </c>
      <c r="AD70">
        <v>14.48</v>
      </c>
      <c r="AE70">
        <v>0</v>
      </c>
      <c r="AF70">
        <v>0</v>
      </c>
      <c r="AG70">
        <v>0</v>
      </c>
      <c r="AH70">
        <v>14.48</v>
      </c>
      <c r="AI70">
        <v>1</v>
      </c>
      <c r="AJ70">
        <v>1</v>
      </c>
      <c r="AK70">
        <v>1</v>
      </c>
      <c r="AL70">
        <v>1</v>
      </c>
      <c r="AM70">
        <v>-2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29.27</v>
      </c>
      <c r="AU70" t="s">
        <v>3</v>
      </c>
      <c r="AV70">
        <v>1</v>
      </c>
      <c r="AW70">
        <v>2</v>
      </c>
      <c r="AX70">
        <v>78076859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U70">
        <f>ROUND(AT70*Source!I50*AH70*AL70,2)</f>
        <v>0</v>
      </c>
      <c r="CV70">
        <f>ROUND(Y70*Source!I50,9)</f>
        <v>0</v>
      </c>
      <c r="CW70">
        <v>0</v>
      </c>
      <c r="CX70">
        <f>ROUND(Y70*Source!I50,9)</f>
        <v>0</v>
      </c>
      <c r="CY70">
        <f>AD70</f>
        <v>14.48</v>
      </c>
      <c r="CZ70">
        <f>AH70</f>
        <v>14.48</v>
      </c>
      <c r="DA70">
        <f>AL70</f>
        <v>1</v>
      </c>
      <c r="DB70">
        <f t="shared" ref="DB70:DB76" si="27">ROUND(ROUND(AT70*CZ70,2),2)</f>
        <v>423.83</v>
      </c>
      <c r="DC70">
        <f t="shared" ref="DC70:DC76" si="28">ROUND(ROUND(AT70*AG70,2),2)</f>
        <v>0</v>
      </c>
      <c r="DD70" t="s">
        <v>3</v>
      </c>
      <c r="DE70" t="s">
        <v>3</v>
      </c>
      <c r="DF70">
        <f t="shared" si="25"/>
        <v>0</v>
      </c>
      <c r="DG70">
        <f t="shared" si="23"/>
        <v>0</v>
      </c>
      <c r="DH70">
        <f t="shared" si="24"/>
        <v>0</v>
      </c>
      <c r="DI70">
        <f t="shared" si="22"/>
        <v>0</v>
      </c>
      <c r="DJ70">
        <f>DI70</f>
        <v>0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ROW(Source!A50)</f>
        <v>50</v>
      </c>
      <c r="B71">
        <v>78076343</v>
      </c>
      <c r="C71">
        <v>78076855</v>
      </c>
      <c r="D71">
        <v>23420374</v>
      </c>
      <c r="E71">
        <v>1</v>
      </c>
      <c r="F71">
        <v>1</v>
      </c>
      <c r="G71">
        <v>1</v>
      </c>
      <c r="H71">
        <v>1</v>
      </c>
      <c r="I71" t="s">
        <v>493</v>
      </c>
      <c r="J71" t="s">
        <v>3</v>
      </c>
      <c r="K71" t="s">
        <v>494</v>
      </c>
      <c r="L71">
        <v>1369</v>
      </c>
      <c r="N71">
        <v>1013</v>
      </c>
      <c r="O71" t="s">
        <v>492</v>
      </c>
      <c r="P71" t="s">
        <v>492</v>
      </c>
      <c r="Q71">
        <v>1</v>
      </c>
      <c r="W71">
        <v>0</v>
      </c>
      <c r="X71">
        <v>411985308</v>
      </c>
      <c r="Y71">
        <f t="shared" si="26"/>
        <v>23.4</v>
      </c>
      <c r="AA71">
        <v>0</v>
      </c>
      <c r="AB71">
        <v>0</v>
      </c>
      <c r="AC71">
        <v>0</v>
      </c>
      <c r="AD71">
        <v>13.17</v>
      </c>
      <c r="AE71">
        <v>0</v>
      </c>
      <c r="AF71">
        <v>0</v>
      </c>
      <c r="AG71">
        <v>0</v>
      </c>
      <c r="AH71">
        <v>13.17</v>
      </c>
      <c r="AI71">
        <v>1</v>
      </c>
      <c r="AJ71">
        <v>1</v>
      </c>
      <c r="AK71">
        <v>1</v>
      </c>
      <c r="AL71">
        <v>1</v>
      </c>
      <c r="AM71">
        <v>-2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23.4</v>
      </c>
      <c r="AU71" t="s">
        <v>3</v>
      </c>
      <c r="AV71">
        <v>1</v>
      </c>
      <c r="AW71">
        <v>2</v>
      </c>
      <c r="AX71">
        <v>78076860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U71">
        <f>ROUND(AT71*Source!I50*AH71*AL71,2)</f>
        <v>0</v>
      </c>
      <c r="CV71">
        <f>ROUND(Y71*Source!I50,9)</f>
        <v>0</v>
      </c>
      <c r="CW71">
        <v>0</v>
      </c>
      <c r="CX71">
        <f>ROUND(Y71*Source!I50,9)</f>
        <v>0</v>
      </c>
      <c r="CY71">
        <f>AD71</f>
        <v>13.17</v>
      </c>
      <c r="CZ71">
        <f>AH71</f>
        <v>13.17</v>
      </c>
      <c r="DA71">
        <f>AL71</f>
        <v>1</v>
      </c>
      <c r="DB71">
        <f t="shared" si="27"/>
        <v>308.18</v>
      </c>
      <c r="DC71">
        <f t="shared" si="28"/>
        <v>0</v>
      </c>
      <c r="DD71" t="s">
        <v>3</v>
      </c>
      <c r="DE71" t="s">
        <v>3</v>
      </c>
      <c r="DF71">
        <f t="shared" si="25"/>
        <v>0</v>
      </c>
      <c r="DG71">
        <f t="shared" si="23"/>
        <v>0</v>
      </c>
      <c r="DH71">
        <f t="shared" si="24"/>
        <v>0</v>
      </c>
      <c r="DI71">
        <f t="shared" si="22"/>
        <v>0</v>
      </c>
      <c r="DJ71">
        <f>DI71</f>
        <v>0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ROW(Source!A50)</f>
        <v>50</v>
      </c>
      <c r="B72">
        <v>78076343</v>
      </c>
      <c r="C72">
        <v>78076855</v>
      </c>
      <c r="D72">
        <v>23568438</v>
      </c>
      <c r="E72">
        <v>1</v>
      </c>
      <c r="F72">
        <v>1</v>
      </c>
      <c r="G72">
        <v>1</v>
      </c>
      <c r="H72">
        <v>1</v>
      </c>
      <c r="I72" t="s">
        <v>495</v>
      </c>
      <c r="J72" t="s">
        <v>3</v>
      </c>
      <c r="K72" t="s">
        <v>496</v>
      </c>
      <c r="L72">
        <v>1369</v>
      </c>
      <c r="N72">
        <v>1013</v>
      </c>
      <c r="O72" t="s">
        <v>492</v>
      </c>
      <c r="P72" t="s">
        <v>492</v>
      </c>
      <c r="Q72">
        <v>1</v>
      </c>
      <c r="W72">
        <v>0</v>
      </c>
      <c r="X72">
        <v>712852101</v>
      </c>
      <c r="Y72">
        <f t="shared" si="26"/>
        <v>37.369999999999997</v>
      </c>
      <c r="AA72">
        <v>0</v>
      </c>
      <c r="AB72">
        <v>0</v>
      </c>
      <c r="AC72">
        <v>0</v>
      </c>
      <c r="AD72">
        <v>15.83</v>
      </c>
      <c r="AE72">
        <v>0</v>
      </c>
      <c r="AF72">
        <v>0</v>
      </c>
      <c r="AG72">
        <v>0</v>
      </c>
      <c r="AH72">
        <v>15.83</v>
      </c>
      <c r="AI72">
        <v>1</v>
      </c>
      <c r="AJ72">
        <v>1</v>
      </c>
      <c r="AK72">
        <v>1</v>
      </c>
      <c r="AL72">
        <v>1</v>
      </c>
      <c r="AM72">
        <v>-2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37.369999999999997</v>
      </c>
      <c r="AU72" t="s">
        <v>3</v>
      </c>
      <c r="AV72">
        <v>1</v>
      </c>
      <c r="AW72">
        <v>2</v>
      </c>
      <c r="AX72">
        <v>78076861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U72">
        <f>ROUND(AT72*Source!I50*AH72*AL72,2)</f>
        <v>0</v>
      </c>
      <c r="CV72">
        <f>ROUND(Y72*Source!I50,9)</f>
        <v>0</v>
      </c>
      <c r="CW72">
        <v>0</v>
      </c>
      <c r="CX72">
        <f>ROUND(Y72*Source!I50,9)</f>
        <v>0</v>
      </c>
      <c r="CY72">
        <f>AD72</f>
        <v>15.83</v>
      </c>
      <c r="CZ72">
        <f>AH72</f>
        <v>15.83</v>
      </c>
      <c r="DA72">
        <f>AL72</f>
        <v>1</v>
      </c>
      <c r="DB72">
        <f t="shared" si="27"/>
        <v>591.57000000000005</v>
      </c>
      <c r="DC72">
        <f t="shared" si="28"/>
        <v>0</v>
      </c>
      <c r="DD72" t="s">
        <v>3</v>
      </c>
      <c r="DE72" t="s">
        <v>3</v>
      </c>
      <c r="DF72">
        <f t="shared" si="25"/>
        <v>0</v>
      </c>
      <c r="DG72">
        <f t="shared" si="23"/>
        <v>0</v>
      </c>
      <c r="DH72">
        <f t="shared" si="24"/>
        <v>0</v>
      </c>
      <c r="DI72">
        <f t="shared" si="22"/>
        <v>0</v>
      </c>
      <c r="DJ72">
        <f>DI72</f>
        <v>0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ROW(Source!A51)</f>
        <v>51</v>
      </c>
      <c r="B73">
        <v>78076343</v>
      </c>
      <c r="C73">
        <v>78076862</v>
      </c>
      <c r="D73">
        <v>23351341</v>
      </c>
      <c r="E73">
        <v>1</v>
      </c>
      <c r="F73">
        <v>1</v>
      </c>
      <c r="G73">
        <v>1</v>
      </c>
      <c r="H73">
        <v>1</v>
      </c>
      <c r="I73" t="s">
        <v>536</v>
      </c>
      <c r="J73" t="s">
        <v>3</v>
      </c>
      <c r="K73" t="s">
        <v>537</v>
      </c>
      <c r="L73">
        <v>1369</v>
      </c>
      <c r="N73">
        <v>1013</v>
      </c>
      <c r="O73" t="s">
        <v>492</v>
      </c>
      <c r="P73" t="s">
        <v>492</v>
      </c>
      <c r="Q73">
        <v>1</v>
      </c>
      <c r="W73">
        <v>0</v>
      </c>
      <c r="X73">
        <v>1903430866</v>
      </c>
      <c r="Y73">
        <f t="shared" si="26"/>
        <v>4.49</v>
      </c>
      <c r="AA73">
        <v>0</v>
      </c>
      <c r="AB73">
        <v>0</v>
      </c>
      <c r="AC73">
        <v>0</v>
      </c>
      <c r="AD73">
        <v>8.7899999999999991</v>
      </c>
      <c r="AE73">
        <v>0</v>
      </c>
      <c r="AF73">
        <v>0</v>
      </c>
      <c r="AG73">
        <v>0</v>
      </c>
      <c r="AH73">
        <v>8.7899999999999991</v>
      </c>
      <c r="AI73">
        <v>1</v>
      </c>
      <c r="AJ73">
        <v>1</v>
      </c>
      <c r="AK73">
        <v>1</v>
      </c>
      <c r="AL73">
        <v>1</v>
      </c>
      <c r="AM73">
        <v>-2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4.49</v>
      </c>
      <c r="AU73" t="s">
        <v>3</v>
      </c>
      <c r="AV73">
        <v>1</v>
      </c>
      <c r="AW73">
        <v>2</v>
      </c>
      <c r="AX73">
        <v>78076873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U73">
        <f>ROUND(AT73*Source!I51*AH73*AL73,2)</f>
        <v>0</v>
      </c>
      <c r="CV73">
        <f>ROUND(Y73*Source!I51,9)</f>
        <v>0</v>
      </c>
      <c r="CW73">
        <v>0</v>
      </c>
      <c r="CX73">
        <f>ROUND(Y73*Source!I51,9)</f>
        <v>0</v>
      </c>
      <c r="CY73">
        <f>AD73</f>
        <v>8.7899999999999991</v>
      </c>
      <c r="CZ73">
        <f>AH73</f>
        <v>8.7899999999999991</v>
      </c>
      <c r="DA73">
        <f>AL73</f>
        <v>1</v>
      </c>
      <c r="DB73">
        <f t="shared" si="27"/>
        <v>39.47</v>
      </c>
      <c r="DC73">
        <f t="shared" si="28"/>
        <v>0</v>
      </c>
      <c r="DD73" t="s">
        <v>3</v>
      </c>
      <c r="DE73" t="s">
        <v>3</v>
      </c>
      <c r="DF73">
        <f t="shared" si="25"/>
        <v>0</v>
      </c>
      <c r="DG73">
        <f t="shared" si="23"/>
        <v>0</v>
      </c>
      <c r="DH73">
        <f t="shared" si="24"/>
        <v>0</v>
      </c>
      <c r="DI73">
        <f t="shared" si="22"/>
        <v>0</v>
      </c>
      <c r="DJ73">
        <f>DI73</f>
        <v>0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ROW(Source!A51)</f>
        <v>51</v>
      </c>
      <c r="B74">
        <v>78076343</v>
      </c>
      <c r="C74">
        <v>78076862</v>
      </c>
      <c r="D74">
        <v>121548</v>
      </c>
      <c r="E74">
        <v>1</v>
      </c>
      <c r="F74">
        <v>1</v>
      </c>
      <c r="G74">
        <v>1</v>
      </c>
      <c r="H74">
        <v>1</v>
      </c>
      <c r="I74" t="s">
        <v>19</v>
      </c>
      <c r="J74" t="s">
        <v>3</v>
      </c>
      <c r="K74" t="s">
        <v>525</v>
      </c>
      <c r="L74">
        <v>608254</v>
      </c>
      <c r="N74">
        <v>1013</v>
      </c>
      <c r="O74" t="s">
        <v>526</v>
      </c>
      <c r="P74" t="s">
        <v>526</v>
      </c>
      <c r="Q74">
        <v>1</v>
      </c>
      <c r="W74">
        <v>0</v>
      </c>
      <c r="X74">
        <v>-185737400</v>
      </c>
      <c r="Y74">
        <f t="shared" si="26"/>
        <v>0.01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M74">
        <v>-2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0.01</v>
      </c>
      <c r="AU74" t="s">
        <v>3</v>
      </c>
      <c r="AV74">
        <v>2</v>
      </c>
      <c r="AW74">
        <v>2</v>
      </c>
      <c r="AX74">
        <v>78076874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V74">
        <v>0</v>
      </c>
      <c r="CW74">
        <v>0</v>
      </c>
      <c r="CX74">
        <f>ROUND(Y74*Source!I51,9)</f>
        <v>0</v>
      </c>
      <c r="CY74">
        <f>AD74</f>
        <v>0</v>
      </c>
      <c r="CZ74">
        <f>AH74</f>
        <v>0</v>
      </c>
      <c r="DA74">
        <f>AL74</f>
        <v>1</v>
      </c>
      <c r="DB74">
        <f t="shared" si="27"/>
        <v>0</v>
      </c>
      <c r="DC74">
        <f t="shared" si="28"/>
        <v>0</v>
      </c>
      <c r="DD74" t="s">
        <v>3</v>
      </c>
      <c r="DE74" t="s">
        <v>3</v>
      </c>
      <c r="DF74">
        <f t="shared" si="25"/>
        <v>0</v>
      </c>
      <c r="DG74">
        <f t="shared" si="23"/>
        <v>0</v>
      </c>
      <c r="DH74">
        <f t="shared" si="24"/>
        <v>0</v>
      </c>
      <c r="DI74">
        <f t="shared" si="22"/>
        <v>0</v>
      </c>
      <c r="DJ74">
        <f>DI74</f>
        <v>0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ROW(Source!A51)</f>
        <v>51</v>
      </c>
      <c r="B75">
        <v>78076343</v>
      </c>
      <c r="C75">
        <v>78076862</v>
      </c>
      <c r="D75">
        <v>37802432</v>
      </c>
      <c r="E75">
        <v>1</v>
      </c>
      <c r="F75">
        <v>1</v>
      </c>
      <c r="G75">
        <v>1</v>
      </c>
      <c r="H75">
        <v>2</v>
      </c>
      <c r="I75" t="s">
        <v>527</v>
      </c>
      <c r="J75" t="s">
        <v>528</v>
      </c>
      <c r="K75" t="s">
        <v>529</v>
      </c>
      <c r="L75">
        <v>1368</v>
      </c>
      <c r="N75">
        <v>1011</v>
      </c>
      <c r="O75" t="s">
        <v>187</v>
      </c>
      <c r="P75" t="s">
        <v>187</v>
      </c>
      <c r="Q75">
        <v>1</v>
      </c>
      <c r="W75">
        <v>0</v>
      </c>
      <c r="X75">
        <v>-1424728221</v>
      </c>
      <c r="Y75">
        <f t="shared" si="26"/>
        <v>0.01</v>
      </c>
      <c r="AA75">
        <v>0</v>
      </c>
      <c r="AB75">
        <v>1523.94</v>
      </c>
      <c r="AC75">
        <v>451.45</v>
      </c>
      <c r="AD75">
        <v>0</v>
      </c>
      <c r="AE75">
        <v>0</v>
      </c>
      <c r="AF75">
        <v>138.54</v>
      </c>
      <c r="AG75">
        <v>12.1</v>
      </c>
      <c r="AH75">
        <v>0</v>
      </c>
      <c r="AI75">
        <v>1</v>
      </c>
      <c r="AJ75">
        <v>11</v>
      </c>
      <c r="AK75">
        <v>37.31</v>
      </c>
      <c r="AL75">
        <v>1</v>
      </c>
      <c r="AM75">
        <v>2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0.01</v>
      </c>
      <c r="AU75" t="s">
        <v>3</v>
      </c>
      <c r="AV75">
        <v>0</v>
      </c>
      <c r="AW75">
        <v>2</v>
      </c>
      <c r="AX75">
        <v>78076875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V75">
        <v>0</v>
      </c>
      <c r="CW75">
        <f>ROUND(Y75*Source!I51*DO75,9)</f>
        <v>0</v>
      </c>
      <c r="CX75">
        <f>ROUND(Y75*Source!I51,9)</f>
        <v>0</v>
      </c>
      <c r="CY75">
        <f>AB75</f>
        <v>1523.94</v>
      </c>
      <c r="CZ75">
        <f>AF75</f>
        <v>138.54</v>
      </c>
      <c r="DA75">
        <f>AJ75</f>
        <v>11</v>
      </c>
      <c r="DB75">
        <f t="shared" si="27"/>
        <v>1.39</v>
      </c>
      <c r="DC75">
        <f t="shared" si="28"/>
        <v>0.12</v>
      </c>
      <c r="DD75" t="s">
        <v>3</v>
      </c>
      <c r="DE75" t="s">
        <v>3</v>
      </c>
      <c r="DF75">
        <f t="shared" si="25"/>
        <v>0</v>
      </c>
      <c r="DG75">
        <f>ROUND(ROUND(AF75*AJ75,2)*CX75,2)</f>
        <v>0</v>
      </c>
      <c r="DH75">
        <f>ROUND(ROUND(AG75*AK75,2)*CX75,2)</f>
        <v>0</v>
      </c>
      <c r="DI75">
        <f t="shared" si="22"/>
        <v>0</v>
      </c>
      <c r="DJ75">
        <f>DG75</f>
        <v>0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ROW(Source!A51)</f>
        <v>51</v>
      </c>
      <c r="B76">
        <v>78076343</v>
      </c>
      <c r="C76">
        <v>78076862</v>
      </c>
      <c r="D76">
        <v>37804456</v>
      </c>
      <c r="E76">
        <v>1</v>
      </c>
      <c r="F76">
        <v>1</v>
      </c>
      <c r="G76">
        <v>1</v>
      </c>
      <c r="H76">
        <v>2</v>
      </c>
      <c r="I76" t="s">
        <v>530</v>
      </c>
      <c r="J76" t="s">
        <v>531</v>
      </c>
      <c r="K76" t="s">
        <v>532</v>
      </c>
      <c r="L76">
        <v>1368</v>
      </c>
      <c r="N76">
        <v>1011</v>
      </c>
      <c r="O76" t="s">
        <v>187</v>
      </c>
      <c r="P76" t="s">
        <v>187</v>
      </c>
      <c r="Q76">
        <v>1</v>
      </c>
      <c r="W76">
        <v>0</v>
      </c>
      <c r="X76">
        <v>-671646184</v>
      </c>
      <c r="Y76">
        <f t="shared" si="26"/>
        <v>0.01</v>
      </c>
      <c r="AA76">
        <v>0</v>
      </c>
      <c r="AB76">
        <v>1382.82</v>
      </c>
      <c r="AC76">
        <v>386.16</v>
      </c>
      <c r="AD76">
        <v>0</v>
      </c>
      <c r="AE76">
        <v>0</v>
      </c>
      <c r="AF76">
        <v>91.76</v>
      </c>
      <c r="AG76">
        <v>10.35</v>
      </c>
      <c r="AH76">
        <v>0</v>
      </c>
      <c r="AI76">
        <v>1</v>
      </c>
      <c r="AJ76">
        <v>15.07</v>
      </c>
      <c r="AK76">
        <v>37.31</v>
      </c>
      <c r="AL76">
        <v>1</v>
      </c>
      <c r="AM76">
        <v>2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0.01</v>
      </c>
      <c r="AU76" t="s">
        <v>3</v>
      </c>
      <c r="AV76">
        <v>0</v>
      </c>
      <c r="AW76">
        <v>2</v>
      </c>
      <c r="AX76">
        <v>78076876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V76">
        <v>0</v>
      </c>
      <c r="CW76">
        <f>ROUND(Y76*Source!I51*DO76,9)</f>
        <v>0</v>
      </c>
      <c r="CX76">
        <f>ROUND(Y76*Source!I51,9)</f>
        <v>0</v>
      </c>
      <c r="CY76">
        <f>AB76</f>
        <v>1382.82</v>
      </c>
      <c r="CZ76">
        <f>AF76</f>
        <v>91.76</v>
      </c>
      <c r="DA76">
        <f>AJ76</f>
        <v>15.07</v>
      </c>
      <c r="DB76">
        <f t="shared" si="27"/>
        <v>0.92</v>
      </c>
      <c r="DC76">
        <f t="shared" si="28"/>
        <v>0.1</v>
      </c>
      <c r="DD76" t="s">
        <v>3</v>
      </c>
      <c r="DE76" t="s">
        <v>3</v>
      </c>
      <c r="DF76">
        <f t="shared" si="25"/>
        <v>0</v>
      </c>
      <c r="DG76">
        <f>ROUND(ROUND(AF76*AJ76,2)*CX76,2)</f>
        <v>0</v>
      </c>
      <c r="DH76">
        <f>ROUND(ROUND(AG76*AK76,2)*CX76,2)</f>
        <v>0</v>
      </c>
      <c r="DI76">
        <f t="shared" si="22"/>
        <v>0</v>
      </c>
      <c r="DJ76">
        <f>DG76</f>
        <v>0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ROW(Source!A51)</f>
        <v>51</v>
      </c>
      <c r="B77">
        <v>78076343</v>
      </c>
      <c r="C77">
        <v>78076862</v>
      </c>
      <c r="D77">
        <v>37730303</v>
      </c>
      <c r="E77">
        <v>1</v>
      </c>
      <c r="F77">
        <v>1</v>
      </c>
      <c r="G77">
        <v>1</v>
      </c>
      <c r="H77">
        <v>3</v>
      </c>
      <c r="I77" t="s">
        <v>573</v>
      </c>
      <c r="J77" t="s">
        <v>574</v>
      </c>
      <c r="K77" t="s">
        <v>575</v>
      </c>
      <c r="L77">
        <v>1348</v>
      </c>
      <c r="N77">
        <v>1009</v>
      </c>
      <c r="O77" t="s">
        <v>522</v>
      </c>
      <c r="P77" t="s">
        <v>522</v>
      </c>
      <c r="Q77">
        <v>1000</v>
      </c>
      <c r="W77">
        <v>0</v>
      </c>
      <c r="X77">
        <v>1308476329</v>
      </c>
      <c r="Y77">
        <f t="shared" ref="Y77:Y82" si="29">(AT77*0)</f>
        <v>0</v>
      </c>
      <c r="AA77">
        <v>44080.4</v>
      </c>
      <c r="AB77">
        <v>0</v>
      </c>
      <c r="AC77">
        <v>0</v>
      </c>
      <c r="AD77">
        <v>0</v>
      </c>
      <c r="AE77">
        <v>1820</v>
      </c>
      <c r="AF77">
        <v>0</v>
      </c>
      <c r="AG77">
        <v>0</v>
      </c>
      <c r="AH77">
        <v>0</v>
      </c>
      <c r="AI77">
        <v>24.22</v>
      </c>
      <c r="AJ77">
        <v>1</v>
      </c>
      <c r="AK77">
        <v>1</v>
      </c>
      <c r="AL77">
        <v>1</v>
      </c>
      <c r="AM77">
        <v>2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4.2999999999999999E-4</v>
      </c>
      <c r="AU77" t="s">
        <v>36</v>
      </c>
      <c r="AV77">
        <v>0</v>
      </c>
      <c r="AW77">
        <v>2</v>
      </c>
      <c r="AX77">
        <v>78076877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V77">
        <v>0</v>
      </c>
      <c r="CW77">
        <v>0</v>
      </c>
      <c r="CX77">
        <f>ROUND(Y77*Source!I51,9)</f>
        <v>0</v>
      </c>
      <c r="CY77">
        <f t="shared" ref="CY77:CY82" si="30">AA77</f>
        <v>44080.4</v>
      </c>
      <c r="CZ77">
        <f t="shared" ref="CZ77:CZ82" si="31">AE77</f>
        <v>1820</v>
      </c>
      <c r="DA77">
        <f t="shared" ref="DA77:DA82" si="32">AI77</f>
        <v>24.22</v>
      </c>
      <c r="DB77">
        <f t="shared" ref="DB77:DB82" si="33">ROUND((ROUND(AT77*CZ77,2)*0),2)</f>
        <v>0</v>
      </c>
      <c r="DC77">
        <f t="shared" ref="DC77:DC82" si="34">ROUND((ROUND(AT77*AG77,2)*0),2)</f>
        <v>0</v>
      </c>
      <c r="DD77" t="s">
        <v>3</v>
      </c>
      <c r="DE77" t="s">
        <v>3</v>
      </c>
      <c r="DF77">
        <f>ROUND(ROUND(AE77*AI77,2)*CX77,2)</f>
        <v>0</v>
      </c>
      <c r="DG77">
        <f t="shared" ref="DG77:DG83" si="35">ROUND(ROUND(AF77,2)*CX77,2)</f>
        <v>0</v>
      </c>
      <c r="DH77">
        <f t="shared" ref="DH77:DH83" si="36">ROUND(ROUND(AG77,2)*CX77,2)</f>
        <v>0</v>
      </c>
      <c r="DI77">
        <f t="shared" si="22"/>
        <v>0</v>
      </c>
      <c r="DJ77">
        <f t="shared" ref="DJ77:DJ82" si="37">DF77</f>
        <v>0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ROW(Source!A51)</f>
        <v>51</v>
      </c>
      <c r="B78">
        <v>78076343</v>
      </c>
      <c r="C78">
        <v>78076862</v>
      </c>
      <c r="D78">
        <v>37732563</v>
      </c>
      <c r="E78">
        <v>1</v>
      </c>
      <c r="F78">
        <v>1</v>
      </c>
      <c r="G78">
        <v>1</v>
      </c>
      <c r="H78">
        <v>3</v>
      </c>
      <c r="I78" t="s">
        <v>538</v>
      </c>
      <c r="J78" t="s">
        <v>539</v>
      </c>
      <c r="K78" t="s">
        <v>540</v>
      </c>
      <c r="L78">
        <v>1346</v>
      </c>
      <c r="N78">
        <v>1009</v>
      </c>
      <c r="O78" t="s">
        <v>505</v>
      </c>
      <c r="P78" t="s">
        <v>505</v>
      </c>
      <c r="Q78">
        <v>1</v>
      </c>
      <c r="W78">
        <v>0</v>
      </c>
      <c r="X78">
        <v>1831350124</v>
      </c>
      <c r="Y78">
        <f t="shared" si="29"/>
        <v>0</v>
      </c>
      <c r="AA78">
        <v>144.33000000000001</v>
      </c>
      <c r="AB78">
        <v>0</v>
      </c>
      <c r="AC78">
        <v>0</v>
      </c>
      <c r="AD78">
        <v>0</v>
      </c>
      <c r="AE78">
        <v>29.04</v>
      </c>
      <c r="AF78">
        <v>0</v>
      </c>
      <c r="AG78">
        <v>0</v>
      </c>
      <c r="AH78">
        <v>0</v>
      </c>
      <c r="AI78">
        <v>4.97</v>
      </c>
      <c r="AJ78">
        <v>1</v>
      </c>
      <c r="AK78">
        <v>1</v>
      </c>
      <c r="AL78">
        <v>1</v>
      </c>
      <c r="AM78">
        <v>2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0.02</v>
      </c>
      <c r="AU78" t="s">
        <v>36</v>
      </c>
      <c r="AV78">
        <v>0</v>
      </c>
      <c r="AW78">
        <v>2</v>
      </c>
      <c r="AX78">
        <v>78076878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V78">
        <v>0</v>
      </c>
      <c r="CW78">
        <v>0</v>
      </c>
      <c r="CX78">
        <f>ROUND(Y78*Source!I51,9)</f>
        <v>0</v>
      </c>
      <c r="CY78">
        <f t="shared" si="30"/>
        <v>144.33000000000001</v>
      </c>
      <c r="CZ78">
        <f t="shared" si="31"/>
        <v>29.04</v>
      </c>
      <c r="DA78">
        <f t="shared" si="32"/>
        <v>4.97</v>
      </c>
      <c r="DB78">
        <f t="shared" si="33"/>
        <v>0</v>
      </c>
      <c r="DC78">
        <f t="shared" si="34"/>
        <v>0</v>
      </c>
      <c r="DD78" t="s">
        <v>3</v>
      </c>
      <c r="DE78" t="s">
        <v>3</v>
      </c>
      <c r="DF78">
        <f>ROUND(ROUND(AE78*AI78,2)*CX78,2)</f>
        <v>0</v>
      </c>
      <c r="DG78">
        <f t="shared" si="35"/>
        <v>0</v>
      </c>
      <c r="DH78">
        <f t="shared" si="36"/>
        <v>0</v>
      </c>
      <c r="DI78">
        <f t="shared" si="22"/>
        <v>0</v>
      </c>
      <c r="DJ78">
        <f t="shared" si="37"/>
        <v>0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79" spans="1:119" x14ac:dyDescent="0.2">
      <c r="A79">
        <f>ROW(Source!A51)</f>
        <v>51</v>
      </c>
      <c r="B79">
        <v>78076343</v>
      </c>
      <c r="C79">
        <v>78076862</v>
      </c>
      <c r="D79">
        <v>37733044</v>
      </c>
      <c r="E79">
        <v>1</v>
      </c>
      <c r="F79">
        <v>1</v>
      </c>
      <c r="G79">
        <v>1</v>
      </c>
      <c r="H79">
        <v>3</v>
      </c>
      <c r="I79" t="s">
        <v>544</v>
      </c>
      <c r="J79" t="s">
        <v>545</v>
      </c>
      <c r="K79" t="s">
        <v>546</v>
      </c>
      <c r="L79">
        <v>1346</v>
      </c>
      <c r="N79">
        <v>1009</v>
      </c>
      <c r="O79" t="s">
        <v>505</v>
      </c>
      <c r="P79" t="s">
        <v>505</v>
      </c>
      <c r="Q79">
        <v>1</v>
      </c>
      <c r="W79">
        <v>0</v>
      </c>
      <c r="X79">
        <v>-572780356</v>
      </c>
      <c r="Y79">
        <f t="shared" si="29"/>
        <v>0</v>
      </c>
      <c r="AA79">
        <v>642.63</v>
      </c>
      <c r="AB79">
        <v>0</v>
      </c>
      <c r="AC79">
        <v>0</v>
      </c>
      <c r="AD79">
        <v>0</v>
      </c>
      <c r="AE79">
        <v>31</v>
      </c>
      <c r="AF79">
        <v>0</v>
      </c>
      <c r="AG79">
        <v>0</v>
      </c>
      <c r="AH79">
        <v>0</v>
      </c>
      <c r="AI79">
        <v>20.73</v>
      </c>
      <c r="AJ79">
        <v>1</v>
      </c>
      <c r="AK79">
        <v>1</v>
      </c>
      <c r="AL79">
        <v>1</v>
      </c>
      <c r="AM79">
        <v>2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0.16</v>
      </c>
      <c r="AU79" t="s">
        <v>36</v>
      </c>
      <c r="AV79">
        <v>0</v>
      </c>
      <c r="AW79">
        <v>2</v>
      </c>
      <c r="AX79">
        <v>78076879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V79">
        <v>0</v>
      </c>
      <c r="CW79">
        <v>0</v>
      </c>
      <c r="CX79">
        <f>ROUND(Y79*Source!I51,9)</f>
        <v>0</v>
      </c>
      <c r="CY79">
        <f t="shared" si="30"/>
        <v>642.63</v>
      </c>
      <c r="CZ79">
        <f t="shared" si="31"/>
        <v>31</v>
      </c>
      <c r="DA79">
        <f t="shared" si="32"/>
        <v>20.73</v>
      </c>
      <c r="DB79">
        <f t="shared" si="33"/>
        <v>0</v>
      </c>
      <c r="DC79">
        <f t="shared" si="34"/>
        <v>0</v>
      </c>
      <c r="DD79" t="s">
        <v>3</v>
      </c>
      <c r="DE79" t="s">
        <v>3</v>
      </c>
      <c r="DF79">
        <f>ROUND(ROUND(AE79*AI79,2)*CX79,2)</f>
        <v>0</v>
      </c>
      <c r="DG79">
        <f t="shared" si="35"/>
        <v>0</v>
      </c>
      <c r="DH79">
        <f t="shared" si="36"/>
        <v>0</v>
      </c>
      <c r="DI79">
        <f t="shared" si="22"/>
        <v>0</v>
      </c>
      <c r="DJ79">
        <f t="shared" si="37"/>
        <v>0</v>
      </c>
      <c r="DK79">
        <v>0</v>
      </c>
      <c r="DL79" t="s">
        <v>3</v>
      </c>
      <c r="DM79">
        <v>0</v>
      </c>
      <c r="DN79" t="s">
        <v>3</v>
      </c>
      <c r="DO79">
        <v>0</v>
      </c>
    </row>
    <row r="80" spans="1:119" x14ac:dyDescent="0.2">
      <c r="A80">
        <f>ROW(Source!A51)</f>
        <v>51</v>
      </c>
      <c r="B80">
        <v>78076343</v>
      </c>
      <c r="C80">
        <v>78076862</v>
      </c>
      <c r="D80">
        <v>37791582</v>
      </c>
      <c r="E80">
        <v>1</v>
      </c>
      <c r="F80">
        <v>1</v>
      </c>
      <c r="G80">
        <v>1</v>
      </c>
      <c r="H80">
        <v>3</v>
      </c>
      <c r="I80" t="s">
        <v>576</v>
      </c>
      <c r="J80" t="s">
        <v>577</v>
      </c>
      <c r="K80" t="s">
        <v>578</v>
      </c>
      <c r="L80">
        <v>1354</v>
      </c>
      <c r="N80">
        <v>1010</v>
      </c>
      <c r="O80" t="s">
        <v>258</v>
      </c>
      <c r="P80" t="s">
        <v>258</v>
      </c>
      <c r="Q80">
        <v>1</v>
      </c>
      <c r="W80">
        <v>0</v>
      </c>
      <c r="X80">
        <v>-281656751</v>
      </c>
      <c r="Y80">
        <f t="shared" si="29"/>
        <v>0</v>
      </c>
      <c r="AA80">
        <v>5.09</v>
      </c>
      <c r="AB80">
        <v>0</v>
      </c>
      <c r="AC80">
        <v>0</v>
      </c>
      <c r="AD80">
        <v>0</v>
      </c>
      <c r="AE80">
        <v>0.67</v>
      </c>
      <c r="AF80">
        <v>0</v>
      </c>
      <c r="AG80">
        <v>0</v>
      </c>
      <c r="AH80">
        <v>0</v>
      </c>
      <c r="AI80">
        <v>7.6</v>
      </c>
      <c r="AJ80">
        <v>1</v>
      </c>
      <c r="AK80">
        <v>1</v>
      </c>
      <c r="AL80">
        <v>1</v>
      </c>
      <c r="AM80">
        <v>2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5</v>
      </c>
      <c r="AU80" t="s">
        <v>36</v>
      </c>
      <c r="AV80">
        <v>0</v>
      </c>
      <c r="AW80">
        <v>2</v>
      </c>
      <c r="AX80">
        <v>78076880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V80">
        <v>0</v>
      </c>
      <c r="CW80">
        <v>0</v>
      </c>
      <c r="CX80">
        <f>ROUND(Y80*Source!I51,9)</f>
        <v>0</v>
      </c>
      <c r="CY80">
        <f t="shared" si="30"/>
        <v>5.09</v>
      </c>
      <c r="CZ80">
        <f t="shared" si="31"/>
        <v>0.67</v>
      </c>
      <c r="DA80">
        <f t="shared" si="32"/>
        <v>7.6</v>
      </c>
      <c r="DB80">
        <f t="shared" si="33"/>
        <v>0</v>
      </c>
      <c r="DC80">
        <f t="shared" si="34"/>
        <v>0</v>
      </c>
      <c r="DD80" t="s">
        <v>3</v>
      </c>
      <c r="DE80" t="s">
        <v>3</v>
      </c>
      <c r="DF80">
        <f>ROUND(ROUND(AE80*AI80,2)*CX80,2)</f>
        <v>0</v>
      </c>
      <c r="DG80">
        <f t="shared" si="35"/>
        <v>0</v>
      </c>
      <c r="DH80">
        <f t="shared" si="36"/>
        <v>0</v>
      </c>
      <c r="DI80">
        <f t="shared" si="22"/>
        <v>0</v>
      </c>
      <c r="DJ80">
        <f t="shared" si="37"/>
        <v>0</v>
      </c>
      <c r="DK80">
        <v>0</v>
      </c>
      <c r="DL80" t="s">
        <v>3</v>
      </c>
      <c r="DM80">
        <v>0</v>
      </c>
      <c r="DN80" t="s">
        <v>3</v>
      </c>
      <c r="DO80">
        <v>0</v>
      </c>
    </row>
    <row r="81" spans="1:119" x14ac:dyDescent="0.2">
      <c r="A81">
        <f>ROW(Source!A51)</f>
        <v>51</v>
      </c>
      <c r="B81">
        <v>78076343</v>
      </c>
      <c r="C81">
        <v>78076862</v>
      </c>
      <c r="D81">
        <v>37800647</v>
      </c>
      <c r="E81">
        <v>1</v>
      </c>
      <c r="F81">
        <v>1</v>
      </c>
      <c r="G81">
        <v>1</v>
      </c>
      <c r="H81">
        <v>3</v>
      </c>
      <c r="I81" t="s">
        <v>579</v>
      </c>
      <c r="J81" t="s">
        <v>580</v>
      </c>
      <c r="K81" t="s">
        <v>581</v>
      </c>
      <c r="L81">
        <v>1356</v>
      </c>
      <c r="N81">
        <v>1010</v>
      </c>
      <c r="O81" t="s">
        <v>582</v>
      </c>
      <c r="P81" t="s">
        <v>582</v>
      </c>
      <c r="Q81">
        <v>1000</v>
      </c>
      <c r="W81">
        <v>0</v>
      </c>
      <c r="X81">
        <v>265074253</v>
      </c>
      <c r="Y81">
        <f t="shared" si="29"/>
        <v>0</v>
      </c>
      <c r="AA81">
        <v>1267.3399999999999</v>
      </c>
      <c r="AB81">
        <v>0</v>
      </c>
      <c r="AC81">
        <v>0</v>
      </c>
      <c r="AD81">
        <v>0</v>
      </c>
      <c r="AE81">
        <v>76.53</v>
      </c>
      <c r="AF81">
        <v>0</v>
      </c>
      <c r="AG81">
        <v>0</v>
      </c>
      <c r="AH81">
        <v>0</v>
      </c>
      <c r="AI81">
        <v>16.559999999999999</v>
      </c>
      <c r="AJ81">
        <v>1</v>
      </c>
      <c r="AK81">
        <v>1</v>
      </c>
      <c r="AL81">
        <v>1</v>
      </c>
      <c r="AM81">
        <v>2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1.2200000000000001E-2</v>
      </c>
      <c r="AU81" t="s">
        <v>36</v>
      </c>
      <c r="AV81">
        <v>0</v>
      </c>
      <c r="AW81">
        <v>2</v>
      </c>
      <c r="AX81">
        <v>78076881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V81">
        <v>0</v>
      </c>
      <c r="CW81">
        <v>0</v>
      </c>
      <c r="CX81">
        <f>ROUND(Y81*Source!I51,9)</f>
        <v>0</v>
      </c>
      <c r="CY81">
        <f t="shared" si="30"/>
        <v>1267.3399999999999</v>
      </c>
      <c r="CZ81">
        <f t="shared" si="31"/>
        <v>76.53</v>
      </c>
      <c r="DA81">
        <f t="shared" si="32"/>
        <v>16.559999999999999</v>
      </c>
      <c r="DB81">
        <f t="shared" si="33"/>
        <v>0</v>
      </c>
      <c r="DC81">
        <f t="shared" si="34"/>
        <v>0</v>
      </c>
      <c r="DD81" t="s">
        <v>3</v>
      </c>
      <c r="DE81" t="s">
        <v>3</v>
      </c>
      <c r="DF81">
        <f>ROUND(ROUND(AE81*AI81,2)*CX81,2)</f>
        <v>0</v>
      </c>
      <c r="DG81">
        <f t="shared" si="35"/>
        <v>0</v>
      </c>
      <c r="DH81">
        <f t="shared" si="36"/>
        <v>0</v>
      </c>
      <c r="DI81">
        <f t="shared" si="22"/>
        <v>0</v>
      </c>
      <c r="DJ81">
        <f t="shared" si="37"/>
        <v>0</v>
      </c>
      <c r="DK81">
        <v>0</v>
      </c>
      <c r="DL81" t="s">
        <v>3</v>
      </c>
      <c r="DM81">
        <v>0</v>
      </c>
      <c r="DN81" t="s">
        <v>3</v>
      </c>
      <c r="DO81">
        <v>0</v>
      </c>
    </row>
    <row r="82" spans="1:119" x14ac:dyDescent="0.2">
      <c r="A82">
        <f>ROW(Source!A51)</f>
        <v>51</v>
      </c>
      <c r="B82">
        <v>78076343</v>
      </c>
      <c r="C82">
        <v>78076862</v>
      </c>
      <c r="D82">
        <v>37801918</v>
      </c>
      <c r="E82">
        <v>1</v>
      </c>
      <c r="F82">
        <v>1</v>
      </c>
      <c r="G82">
        <v>1</v>
      </c>
      <c r="H82">
        <v>3</v>
      </c>
      <c r="I82" t="s">
        <v>513</v>
      </c>
      <c r="J82" t="s">
        <v>514</v>
      </c>
      <c r="K82" t="s">
        <v>515</v>
      </c>
      <c r="L82">
        <v>1374</v>
      </c>
      <c r="N82">
        <v>1013</v>
      </c>
      <c r="O82" t="s">
        <v>516</v>
      </c>
      <c r="P82" t="s">
        <v>516</v>
      </c>
      <c r="Q82">
        <v>1</v>
      </c>
      <c r="W82">
        <v>0</v>
      </c>
      <c r="X82">
        <v>2131831278</v>
      </c>
      <c r="Y82">
        <f t="shared" si="29"/>
        <v>0</v>
      </c>
      <c r="AA82">
        <v>1</v>
      </c>
      <c r="AB82">
        <v>0</v>
      </c>
      <c r="AC82">
        <v>0</v>
      </c>
      <c r="AD82">
        <v>0</v>
      </c>
      <c r="AE82">
        <v>1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M82">
        <v>-2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0.79</v>
      </c>
      <c r="AU82" t="s">
        <v>36</v>
      </c>
      <c r="AV82">
        <v>0</v>
      </c>
      <c r="AW82">
        <v>2</v>
      </c>
      <c r="AX82">
        <v>78076882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V82">
        <v>0</v>
      </c>
      <c r="CW82">
        <v>0</v>
      </c>
      <c r="CX82">
        <f>ROUND(Y82*Source!I51,9)</f>
        <v>0</v>
      </c>
      <c r="CY82">
        <f t="shared" si="30"/>
        <v>1</v>
      </c>
      <c r="CZ82">
        <f t="shared" si="31"/>
        <v>1</v>
      </c>
      <c r="DA82">
        <f t="shared" si="32"/>
        <v>1</v>
      </c>
      <c r="DB82">
        <f t="shared" si="33"/>
        <v>0</v>
      </c>
      <c r="DC82">
        <f t="shared" si="34"/>
        <v>0</v>
      </c>
      <c r="DD82" t="s">
        <v>3</v>
      </c>
      <c r="DE82" t="s">
        <v>3</v>
      </c>
      <c r="DF82">
        <f>ROUND(ROUND(AE82,2)*CX82,2)</f>
        <v>0</v>
      </c>
      <c r="DG82">
        <f t="shared" si="35"/>
        <v>0</v>
      </c>
      <c r="DH82">
        <f t="shared" si="36"/>
        <v>0</v>
      </c>
      <c r="DI82">
        <f t="shared" si="22"/>
        <v>0</v>
      </c>
      <c r="DJ82">
        <f t="shared" si="37"/>
        <v>0</v>
      </c>
      <c r="DK82">
        <v>0</v>
      </c>
      <c r="DL82" t="s">
        <v>3</v>
      </c>
      <c r="DM82">
        <v>0</v>
      </c>
      <c r="DN82" t="s">
        <v>3</v>
      </c>
      <c r="DO82">
        <v>0</v>
      </c>
    </row>
    <row r="83" spans="1:119" x14ac:dyDescent="0.2">
      <c r="A83">
        <f>ROW(Source!A59)</f>
        <v>59</v>
      </c>
      <c r="B83">
        <v>78076343</v>
      </c>
      <c r="C83">
        <v>78076890</v>
      </c>
      <c r="D83">
        <v>23365084</v>
      </c>
      <c r="E83">
        <v>1</v>
      </c>
      <c r="F83">
        <v>1</v>
      </c>
      <c r="G83">
        <v>1</v>
      </c>
      <c r="H83">
        <v>1</v>
      </c>
      <c r="I83" t="s">
        <v>517</v>
      </c>
      <c r="J83" t="s">
        <v>3</v>
      </c>
      <c r="K83" t="s">
        <v>518</v>
      </c>
      <c r="L83">
        <v>1369</v>
      </c>
      <c r="N83">
        <v>1013</v>
      </c>
      <c r="O83" t="s">
        <v>492</v>
      </c>
      <c r="P83" t="s">
        <v>492</v>
      </c>
      <c r="Q83">
        <v>1</v>
      </c>
      <c r="W83">
        <v>0</v>
      </c>
      <c r="X83">
        <v>-284553447</v>
      </c>
      <c r="Y83">
        <f>AT83</f>
        <v>5.7</v>
      </c>
      <c r="AA83">
        <v>0</v>
      </c>
      <c r="AB83">
        <v>0</v>
      </c>
      <c r="AC83">
        <v>0</v>
      </c>
      <c r="AD83">
        <v>9.68</v>
      </c>
      <c r="AE83">
        <v>0</v>
      </c>
      <c r="AF83">
        <v>0</v>
      </c>
      <c r="AG83">
        <v>0</v>
      </c>
      <c r="AH83">
        <v>9.68</v>
      </c>
      <c r="AI83">
        <v>1</v>
      </c>
      <c r="AJ83">
        <v>1</v>
      </c>
      <c r="AK83">
        <v>1</v>
      </c>
      <c r="AL83">
        <v>1</v>
      </c>
      <c r="AM83">
        <v>-2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5.7</v>
      </c>
      <c r="AU83" t="s">
        <v>3</v>
      </c>
      <c r="AV83">
        <v>1</v>
      </c>
      <c r="AW83">
        <v>2</v>
      </c>
      <c r="AX83">
        <v>78076898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U83">
        <f>ROUND(AT83*Source!I59*AH83*AL83,2)</f>
        <v>0</v>
      </c>
      <c r="CV83">
        <f>ROUND(Y83*Source!I59,9)</f>
        <v>0</v>
      </c>
      <c r="CW83">
        <v>0</v>
      </c>
      <c r="CX83">
        <f>ROUND(Y83*Source!I59,9)</f>
        <v>0</v>
      </c>
      <c r="CY83">
        <f>AD83</f>
        <v>9.68</v>
      </c>
      <c r="CZ83">
        <f>AH83</f>
        <v>9.68</v>
      </c>
      <c r="DA83">
        <f>AL83</f>
        <v>1</v>
      </c>
      <c r="DB83">
        <f>ROUND(ROUND(AT83*CZ83,2),2)</f>
        <v>55.18</v>
      </c>
      <c r="DC83">
        <f>ROUND(ROUND(AT83*AG83,2),2)</f>
        <v>0</v>
      </c>
      <c r="DD83" t="s">
        <v>3</v>
      </c>
      <c r="DE83" t="s">
        <v>3</v>
      </c>
      <c r="DF83">
        <f>ROUND(ROUND(AE83,2)*CX83,2)</f>
        <v>0</v>
      </c>
      <c r="DG83">
        <f t="shared" si="35"/>
        <v>0</v>
      </c>
      <c r="DH83">
        <f t="shared" si="36"/>
        <v>0</v>
      </c>
      <c r="DI83">
        <f t="shared" si="22"/>
        <v>0</v>
      </c>
      <c r="DJ83">
        <f>DI83</f>
        <v>0</v>
      </c>
      <c r="DK83">
        <v>0</v>
      </c>
      <c r="DL83" t="s">
        <v>3</v>
      </c>
      <c r="DM83">
        <v>0</v>
      </c>
      <c r="DN83" t="s">
        <v>3</v>
      </c>
      <c r="DO83">
        <v>0</v>
      </c>
    </row>
    <row r="84" spans="1:119" x14ac:dyDescent="0.2">
      <c r="A84">
        <f>ROW(Source!A59)</f>
        <v>59</v>
      </c>
      <c r="B84">
        <v>78076343</v>
      </c>
      <c r="C84">
        <v>78076890</v>
      </c>
      <c r="D84">
        <v>37804065</v>
      </c>
      <c r="E84">
        <v>1</v>
      </c>
      <c r="F84">
        <v>1</v>
      </c>
      <c r="G84">
        <v>1</v>
      </c>
      <c r="H84">
        <v>2</v>
      </c>
      <c r="I84" t="s">
        <v>499</v>
      </c>
      <c r="J84" t="s">
        <v>500</v>
      </c>
      <c r="K84" t="s">
        <v>501</v>
      </c>
      <c r="L84">
        <v>1368</v>
      </c>
      <c r="N84">
        <v>1011</v>
      </c>
      <c r="O84" t="s">
        <v>187</v>
      </c>
      <c r="P84" t="s">
        <v>187</v>
      </c>
      <c r="Q84">
        <v>1</v>
      </c>
      <c r="W84">
        <v>0</v>
      </c>
      <c r="X84">
        <v>835824343</v>
      </c>
      <c r="Y84">
        <f>AT84</f>
        <v>0.13</v>
      </c>
      <c r="AA84">
        <v>0</v>
      </c>
      <c r="AB84">
        <v>12.53</v>
      </c>
      <c r="AC84">
        <v>0</v>
      </c>
      <c r="AD84">
        <v>0</v>
      </c>
      <c r="AE84">
        <v>0</v>
      </c>
      <c r="AF84">
        <v>2.15</v>
      </c>
      <c r="AG84">
        <v>0</v>
      </c>
      <c r="AH84">
        <v>0</v>
      </c>
      <c r="AI84">
        <v>1</v>
      </c>
      <c r="AJ84">
        <v>5.83</v>
      </c>
      <c r="AK84">
        <v>37.31</v>
      </c>
      <c r="AL84">
        <v>1</v>
      </c>
      <c r="AM84">
        <v>2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0.13</v>
      </c>
      <c r="AU84" t="s">
        <v>3</v>
      </c>
      <c r="AV84">
        <v>0</v>
      </c>
      <c r="AW84">
        <v>2</v>
      </c>
      <c r="AX84">
        <v>78076899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V84">
        <v>0</v>
      </c>
      <c r="CW84">
        <f>ROUND(Y84*Source!I59*DO84,9)</f>
        <v>0</v>
      </c>
      <c r="CX84">
        <f>ROUND(Y84*Source!I59,9)</f>
        <v>0</v>
      </c>
      <c r="CY84">
        <f>AB84</f>
        <v>12.53</v>
      </c>
      <c r="CZ84">
        <f>AF84</f>
        <v>2.15</v>
      </c>
      <c r="DA84">
        <f>AJ84</f>
        <v>5.83</v>
      </c>
      <c r="DB84">
        <f>ROUND(ROUND(AT84*CZ84,2),2)</f>
        <v>0.28000000000000003</v>
      </c>
      <c r="DC84">
        <f>ROUND(ROUND(AT84*AG84,2),2)</f>
        <v>0</v>
      </c>
      <c r="DD84" t="s">
        <v>3</v>
      </c>
      <c r="DE84" t="s">
        <v>3</v>
      </c>
      <c r="DF84">
        <f>ROUND(ROUND(AE84,2)*CX84,2)</f>
        <v>0</v>
      </c>
      <c r="DG84">
        <f>ROUND(ROUND(AF84*AJ84,2)*CX84,2)</f>
        <v>0</v>
      </c>
      <c r="DH84">
        <f>ROUND(ROUND(AG84*AK84,2)*CX84,2)</f>
        <v>0</v>
      </c>
      <c r="DI84">
        <f t="shared" si="22"/>
        <v>0</v>
      </c>
      <c r="DJ84">
        <f>DG84</f>
        <v>0</v>
      </c>
      <c r="DK84">
        <v>0</v>
      </c>
      <c r="DL84" t="s">
        <v>3</v>
      </c>
      <c r="DM84">
        <v>0</v>
      </c>
      <c r="DN84" t="s">
        <v>3</v>
      </c>
      <c r="DO84">
        <v>0</v>
      </c>
    </row>
    <row r="85" spans="1:119" x14ac:dyDescent="0.2">
      <c r="A85">
        <f>ROW(Source!A59)</f>
        <v>59</v>
      </c>
      <c r="B85">
        <v>78076343</v>
      </c>
      <c r="C85">
        <v>78076890</v>
      </c>
      <c r="D85">
        <v>37729677</v>
      </c>
      <c r="E85">
        <v>1</v>
      </c>
      <c r="F85">
        <v>1</v>
      </c>
      <c r="G85">
        <v>1</v>
      </c>
      <c r="H85">
        <v>3</v>
      </c>
      <c r="I85" t="s">
        <v>502</v>
      </c>
      <c r="J85" t="s">
        <v>503</v>
      </c>
      <c r="K85" t="s">
        <v>504</v>
      </c>
      <c r="L85">
        <v>1346</v>
      </c>
      <c r="N85">
        <v>1009</v>
      </c>
      <c r="O85" t="s">
        <v>505</v>
      </c>
      <c r="P85" t="s">
        <v>505</v>
      </c>
      <c r="Q85">
        <v>1</v>
      </c>
      <c r="W85">
        <v>0</v>
      </c>
      <c r="X85">
        <v>-1781767665</v>
      </c>
      <c r="Y85">
        <f>(AT85*0)</f>
        <v>0</v>
      </c>
      <c r="AA85">
        <v>356.42</v>
      </c>
      <c r="AB85">
        <v>0</v>
      </c>
      <c r="AC85">
        <v>0</v>
      </c>
      <c r="AD85">
        <v>0</v>
      </c>
      <c r="AE85">
        <v>28.4</v>
      </c>
      <c r="AF85">
        <v>0</v>
      </c>
      <c r="AG85">
        <v>0</v>
      </c>
      <c r="AH85">
        <v>0</v>
      </c>
      <c r="AI85">
        <v>12.55</v>
      </c>
      <c r="AJ85">
        <v>1</v>
      </c>
      <c r="AK85">
        <v>1</v>
      </c>
      <c r="AL85">
        <v>1</v>
      </c>
      <c r="AM85">
        <v>2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1.4E-3</v>
      </c>
      <c r="AU85" t="s">
        <v>36</v>
      </c>
      <c r="AV85">
        <v>0</v>
      </c>
      <c r="AW85">
        <v>2</v>
      </c>
      <c r="AX85">
        <v>78076900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V85">
        <v>0</v>
      </c>
      <c r="CW85">
        <v>0</v>
      </c>
      <c r="CX85">
        <f>ROUND(Y85*Source!I59,9)</f>
        <v>0</v>
      </c>
      <c r="CY85">
        <f>AA85</f>
        <v>356.42</v>
      </c>
      <c r="CZ85">
        <f>AE85</f>
        <v>28.4</v>
      </c>
      <c r="DA85">
        <f>AI85</f>
        <v>12.55</v>
      </c>
      <c r="DB85">
        <f>ROUND((ROUND(AT85*CZ85,2)*0),2)</f>
        <v>0</v>
      </c>
      <c r="DC85">
        <f>ROUND((ROUND(AT85*AG85,2)*0),2)</f>
        <v>0</v>
      </c>
      <c r="DD85" t="s">
        <v>3</v>
      </c>
      <c r="DE85" t="s">
        <v>3</v>
      </c>
      <c r="DF85">
        <f>ROUND(ROUND(AE85*AI85,2)*CX85,2)</f>
        <v>0</v>
      </c>
      <c r="DG85">
        <f t="shared" ref="DG85:DG90" si="38">ROUND(ROUND(AF85,2)*CX85,2)</f>
        <v>0</v>
      </c>
      <c r="DH85">
        <f t="shared" ref="DH85:DH90" si="39">ROUND(ROUND(AG85,2)*CX85,2)</f>
        <v>0</v>
      </c>
      <c r="DI85">
        <f t="shared" si="22"/>
        <v>0</v>
      </c>
      <c r="DJ85">
        <f>DF85</f>
        <v>0</v>
      </c>
      <c r="DK85">
        <v>0</v>
      </c>
      <c r="DL85" t="s">
        <v>3</v>
      </c>
      <c r="DM85">
        <v>0</v>
      </c>
      <c r="DN85" t="s">
        <v>3</v>
      </c>
      <c r="DO85">
        <v>0</v>
      </c>
    </row>
    <row r="86" spans="1:119" x14ac:dyDescent="0.2">
      <c r="A86">
        <f>ROW(Source!A59)</f>
        <v>59</v>
      </c>
      <c r="B86">
        <v>78076343</v>
      </c>
      <c r="C86">
        <v>78076890</v>
      </c>
      <c r="D86">
        <v>37737071</v>
      </c>
      <c r="E86">
        <v>1</v>
      </c>
      <c r="F86">
        <v>1</v>
      </c>
      <c r="G86">
        <v>1</v>
      </c>
      <c r="H86">
        <v>3</v>
      </c>
      <c r="I86" t="s">
        <v>506</v>
      </c>
      <c r="J86" t="s">
        <v>507</v>
      </c>
      <c r="K86" t="s">
        <v>508</v>
      </c>
      <c r="L86">
        <v>1358</v>
      </c>
      <c r="N86">
        <v>1010</v>
      </c>
      <c r="O86" t="s">
        <v>509</v>
      </c>
      <c r="P86" t="s">
        <v>509</v>
      </c>
      <c r="Q86">
        <v>10</v>
      </c>
      <c r="W86">
        <v>0</v>
      </c>
      <c r="X86">
        <v>1305178930</v>
      </c>
      <c r="Y86">
        <f>(AT86*0)</f>
        <v>0</v>
      </c>
      <c r="AA86">
        <v>97.83</v>
      </c>
      <c r="AB86">
        <v>0</v>
      </c>
      <c r="AC86">
        <v>0</v>
      </c>
      <c r="AD86">
        <v>0</v>
      </c>
      <c r="AE86">
        <v>8.4700000000000006</v>
      </c>
      <c r="AF86">
        <v>0</v>
      </c>
      <c r="AG86">
        <v>0</v>
      </c>
      <c r="AH86">
        <v>0</v>
      </c>
      <c r="AI86">
        <v>11.55</v>
      </c>
      <c r="AJ86">
        <v>1</v>
      </c>
      <c r="AK86">
        <v>1</v>
      </c>
      <c r="AL86">
        <v>1</v>
      </c>
      <c r="AM86">
        <v>2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0.3</v>
      </c>
      <c r="AU86" t="s">
        <v>36</v>
      </c>
      <c r="AV86">
        <v>0</v>
      </c>
      <c r="AW86">
        <v>2</v>
      </c>
      <c r="AX86">
        <v>78076901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V86">
        <v>0</v>
      </c>
      <c r="CW86">
        <v>0</v>
      </c>
      <c r="CX86">
        <f>ROUND(Y86*Source!I59,9)</f>
        <v>0</v>
      </c>
      <c r="CY86">
        <f>AA86</f>
        <v>97.83</v>
      </c>
      <c r="CZ86">
        <f>AE86</f>
        <v>8.4700000000000006</v>
      </c>
      <c r="DA86">
        <f>AI86</f>
        <v>11.55</v>
      </c>
      <c r="DB86">
        <f>ROUND((ROUND(AT86*CZ86,2)*0),2)</f>
        <v>0</v>
      </c>
      <c r="DC86">
        <f>ROUND((ROUND(AT86*AG86,2)*0),2)</f>
        <v>0</v>
      </c>
      <c r="DD86" t="s">
        <v>3</v>
      </c>
      <c r="DE86" t="s">
        <v>3</v>
      </c>
      <c r="DF86">
        <f>ROUND(ROUND(AE86*AI86,2)*CX86,2)</f>
        <v>0</v>
      </c>
      <c r="DG86">
        <f t="shared" si="38"/>
        <v>0</v>
      </c>
      <c r="DH86">
        <f t="shared" si="39"/>
        <v>0</v>
      </c>
      <c r="DI86">
        <f t="shared" si="22"/>
        <v>0</v>
      </c>
      <c r="DJ86">
        <f>DF86</f>
        <v>0</v>
      </c>
      <c r="DK86">
        <v>0</v>
      </c>
      <c r="DL86" t="s">
        <v>3</v>
      </c>
      <c r="DM86">
        <v>0</v>
      </c>
      <c r="DN86" t="s">
        <v>3</v>
      </c>
      <c r="DO86">
        <v>0</v>
      </c>
    </row>
    <row r="87" spans="1:119" x14ac:dyDescent="0.2">
      <c r="A87">
        <f>ROW(Source!A59)</f>
        <v>59</v>
      </c>
      <c r="B87">
        <v>78076343</v>
      </c>
      <c r="C87">
        <v>78076890</v>
      </c>
      <c r="D87">
        <v>37777026</v>
      </c>
      <c r="E87">
        <v>1</v>
      </c>
      <c r="F87">
        <v>1</v>
      </c>
      <c r="G87">
        <v>1</v>
      </c>
      <c r="H87">
        <v>3</v>
      </c>
      <c r="I87" t="s">
        <v>519</v>
      </c>
      <c r="J87" t="s">
        <v>520</v>
      </c>
      <c r="K87" t="s">
        <v>521</v>
      </c>
      <c r="L87">
        <v>1348</v>
      </c>
      <c r="N87">
        <v>1009</v>
      </c>
      <c r="O87" t="s">
        <v>522</v>
      </c>
      <c r="P87" t="s">
        <v>522</v>
      </c>
      <c r="Q87">
        <v>1000</v>
      </c>
      <c r="W87">
        <v>0</v>
      </c>
      <c r="X87">
        <v>-1829182015</v>
      </c>
      <c r="Y87">
        <f>(AT87*0)</f>
        <v>0</v>
      </c>
      <c r="AA87">
        <v>4657.2700000000004</v>
      </c>
      <c r="AB87">
        <v>0</v>
      </c>
      <c r="AC87">
        <v>0</v>
      </c>
      <c r="AD87">
        <v>0</v>
      </c>
      <c r="AE87">
        <v>729.98</v>
      </c>
      <c r="AF87">
        <v>0</v>
      </c>
      <c r="AG87">
        <v>0</v>
      </c>
      <c r="AH87">
        <v>0</v>
      </c>
      <c r="AI87">
        <v>6.38</v>
      </c>
      <c r="AJ87">
        <v>1</v>
      </c>
      <c r="AK87">
        <v>1</v>
      </c>
      <c r="AL87">
        <v>1</v>
      </c>
      <c r="AM87">
        <v>2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2.0000000000000002E-5</v>
      </c>
      <c r="AU87" t="s">
        <v>36</v>
      </c>
      <c r="AV87">
        <v>0</v>
      </c>
      <c r="AW87">
        <v>2</v>
      </c>
      <c r="AX87">
        <v>78076902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V87">
        <v>0</v>
      </c>
      <c r="CW87">
        <v>0</v>
      </c>
      <c r="CX87">
        <f>ROUND(Y87*Source!I59,9)</f>
        <v>0</v>
      </c>
      <c r="CY87">
        <f>AA87</f>
        <v>4657.2700000000004</v>
      </c>
      <c r="CZ87">
        <f>AE87</f>
        <v>729.98</v>
      </c>
      <c r="DA87">
        <f>AI87</f>
        <v>6.38</v>
      </c>
      <c r="DB87">
        <f>ROUND((ROUND(AT87*CZ87,2)*0),2)</f>
        <v>0</v>
      </c>
      <c r="DC87">
        <f>ROUND((ROUND(AT87*AG87,2)*0),2)</f>
        <v>0</v>
      </c>
      <c r="DD87" t="s">
        <v>3</v>
      </c>
      <c r="DE87" t="s">
        <v>3</v>
      </c>
      <c r="DF87">
        <f>ROUND(ROUND(AE87*AI87,2)*CX87,2)</f>
        <v>0</v>
      </c>
      <c r="DG87">
        <f t="shared" si="38"/>
        <v>0</v>
      </c>
      <c r="DH87">
        <f t="shared" si="39"/>
        <v>0</v>
      </c>
      <c r="DI87">
        <f t="shared" si="22"/>
        <v>0</v>
      </c>
      <c r="DJ87">
        <f>DF87</f>
        <v>0</v>
      </c>
      <c r="DK87">
        <v>0</v>
      </c>
      <c r="DL87" t="s">
        <v>3</v>
      </c>
      <c r="DM87">
        <v>0</v>
      </c>
      <c r="DN87" t="s">
        <v>3</v>
      </c>
      <c r="DO87">
        <v>0</v>
      </c>
    </row>
    <row r="88" spans="1:119" x14ac:dyDescent="0.2">
      <c r="A88">
        <f>ROW(Source!A59)</f>
        <v>59</v>
      </c>
      <c r="B88">
        <v>78076343</v>
      </c>
      <c r="C88">
        <v>78076890</v>
      </c>
      <c r="D88">
        <v>37785795</v>
      </c>
      <c r="E88">
        <v>1</v>
      </c>
      <c r="F88">
        <v>1</v>
      </c>
      <c r="G88">
        <v>1</v>
      </c>
      <c r="H88">
        <v>3</v>
      </c>
      <c r="I88" t="s">
        <v>510</v>
      </c>
      <c r="J88" t="s">
        <v>511</v>
      </c>
      <c r="K88" t="s">
        <v>512</v>
      </c>
      <c r="L88">
        <v>1346</v>
      </c>
      <c r="N88">
        <v>1009</v>
      </c>
      <c r="O88" t="s">
        <v>505</v>
      </c>
      <c r="P88" t="s">
        <v>505</v>
      </c>
      <c r="Q88">
        <v>1</v>
      </c>
      <c r="W88">
        <v>0</v>
      </c>
      <c r="X88">
        <v>-1384209739</v>
      </c>
      <c r="Y88">
        <f>(AT88*0)</f>
        <v>0</v>
      </c>
      <c r="AA88">
        <v>1299.83</v>
      </c>
      <c r="AB88">
        <v>0</v>
      </c>
      <c r="AC88">
        <v>0</v>
      </c>
      <c r="AD88">
        <v>0</v>
      </c>
      <c r="AE88">
        <v>69.03</v>
      </c>
      <c r="AF88">
        <v>0</v>
      </c>
      <c r="AG88">
        <v>0</v>
      </c>
      <c r="AH88">
        <v>0</v>
      </c>
      <c r="AI88">
        <v>18.829999999999998</v>
      </c>
      <c r="AJ88">
        <v>1</v>
      </c>
      <c r="AK88">
        <v>1</v>
      </c>
      <c r="AL88">
        <v>1</v>
      </c>
      <c r="AM88">
        <v>2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1.4E-2</v>
      </c>
      <c r="AU88" t="s">
        <v>36</v>
      </c>
      <c r="AV88">
        <v>0</v>
      </c>
      <c r="AW88">
        <v>2</v>
      </c>
      <c r="AX88">
        <v>78076903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V88">
        <v>0</v>
      </c>
      <c r="CW88">
        <v>0</v>
      </c>
      <c r="CX88">
        <f>ROUND(Y88*Source!I59,9)</f>
        <v>0</v>
      </c>
      <c r="CY88">
        <f>AA88</f>
        <v>1299.83</v>
      </c>
      <c r="CZ88">
        <f>AE88</f>
        <v>69.03</v>
      </c>
      <c r="DA88">
        <f>AI88</f>
        <v>18.829999999999998</v>
      </c>
      <c r="DB88">
        <f>ROUND((ROUND(AT88*CZ88,2)*0),2)</f>
        <v>0</v>
      </c>
      <c r="DC88">
        <f>ROUND((ROUND(AT88*AG88,2)*0),2)</f>
        <v>0</v>
      </c>
      <c r="DD88" t="s">
        <v>3</v>
      </c>
      <c r="DE88" t="s">
        <v>3</v>
      </c>
      <c r="DF88">
        <f>ROUND(ROUND(AE88*AI88,2)*CX88,2)</f>
        <v>0</v>
      </c>
      <c r="DG88">
        <f t="shared" si="38"/>
        <v>0</v>
      </c>
      <c r="DH88">
        <f t="shared" si="39"/>
        <v>0</v>
      </c>
      <c r="DI88">
        <f t="shared" si="22"/>
        <v>0</v>
      </c>
      <c r="DJ88">
        <f>DF88</f>
        <v>0</v>
      </c>
      <c r="DK88">
        <v>0</v>
      </c>
      <c r="DL88" t="s">
        <v>3</v>
      </c>
      <c r="DM88">
        <v>0</v>
      </c>
      <c r="DN88" t="s">
        <v>3</v>
      </c>
      <c r="DO88">
        <v>0</v>
      </c>
    </row>
    <row r="89" spans="1:119" x14ac:dyDescent="0.2">
      <c r="A89">
        <f>ROW(Source!A59)</f>
        <v>59</v>
      </c>
      <c r="B89">
        <v>78076343</v>
      </c>
      <c r="C89">
        <v>78076890</v>
      </c>
      <c r="D89">
        <v>37801918</v>
      </c>
      <c r="E89">
        <v>1</v>
      </c>
      <c r="F89">
        <v>1</v>
      </c>
      <c r="G89">
        <v>1</v>
      </c>
      <c r="H89">
        <v>3</v>
      </c>
      <c r="I89" t="s">
        <v>513</v>
      </c>
      <c r="J89" t="s">
        <v>514</v>
      </c>
      <c r="K89" t="s">
        <v>515</v>
      </c>
      <c r="L89">
        <v>1374</v>
      </c>
      <c r="N89">
        <v>1013</v>
      </c>
      <c r="O89" t="s">
        <v>516</v>
      </c>
      <c r="P89" t="s">
        <v>516</v>
      </c>
      <c r="Q89">
        <v>1</v>
      </c>
      <c r="W89">
        <v>0</v>
      </c>
      <c r="X89">
        <v>2131831278</v>
      </c>
      <c r="Y89">
        <f>(AT89*0)</f>
        <v>0</v>
      </c>
      <c r="AA89">
        <v>1</v>
      </c>
      <c r="AB89">
        <v>0</v>
      </c>
      <c r="AC89">
        <v>0</v>
      </c>
      <c r="AD89">
        <v>0</v>
      </c>
      <c r="AE89">
        <v>1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M89">
        <v>-2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1.1000000000000001</v>
      </c>
      <c r="AU89" t="s">
        <v>36</v>
      </c>
      <c r="AV89">
        <v>0</v>
      </c>
      <c r="AW89">
        <v>2</v>
      </c>
      <c r="AX89">
        <v>78076904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V89">
        <v>0</v>
      </c>
      <c r="CW89">
        <v>0</v>
      </c>
      <c r="CX89">
        <f>ROUND(Y89*Source!I59,9)</f>
        <v>0</v>
      </c>
      <c r="CY89">
        <f>AA89</f>
        <v>1</v>
      </c>
      <c r="CZ89">
        <f>AE89</f>
        <v>1</v>
      </c>
      <c r="DA89">
        <f>AI89</f>
        <v>1</v>
      </c>
      <c r="DB89">
        <f>ROUND((ROUND(AT89*CZ89,2)*0),2)</f>
        <v>0</v>
      </c>
      <c r="DC89">
        <f>ROUND((ROUND(AT89*AG89,2)*0),2)</f>
        <v>0</v>
      </c>
      <c r="DD89" t="s">
        <v>3</v>
      </c>
      <c r="DE89" t="s">
        <v>3</v>
      </c>
      <c r="DF89">
        <f>ROUND(ROUND(AE89,2)*CX89,2)</f>
        <v>0</v>
      </c>
      <c r="DG89">
        <f t="shared" si="38"/>
        <v>0</v>
      </c>
      <c r="DH89">
        <f t="shared" si="39"/>
        <v>0</v>
      </c>
      <c r="DI89">
        <f t="shared" si="22"/>
        <v>0</v>
      </c>
      <c r="DJ89">
        <f>DF89</f>
        <v>0</v>
      </c>
      <c r="DK89">
        <v>0</v>
      </c>
      <c r="DL89" t="s">
        <v>3</v>
      </c>
      <c r="DM89">
        <v>0</v>
      </c>
      <c r="DN89" t="s">
        <v>3</v>
      </c>
      <c r="DO89">
        <v>0</v>
      </c>
    </row>
    <row r="90" spans="1:119" x14ac:dyDescent="0.2">
      <c r="A90">
        <f>ROW(Source!A62)</f>
        <v>62</v>
      </c>
      <c r="B90">
        <v>78076343</v>
      </c>
      <c r="C90">
        <v>78076907</v>
      </c>
      <c r="D90">
        <v>23365084</v>
      </c>
      <c r="E90">
        <v>1</v>
      </c>
      <c r="F90">
        <v>1</v>
      </c>
      <c r="G90">
        <v>1</v>
      </c>
      <c r="H90">
        <v>1</v>
      </c>
      <c r="I90" t="s">
        <v>517</v>
      </c>
      <c r="J90" t="s">
        <v>3</v>
      </c>
      <c r="K90" t="s">
        <v>518</v>
      </c>
      <c r="L90">
        <v>1369</v>
      </c>
      <c r="N90">
        <v>1013</v>
      </c>
      <c r="O90" t="s">
        <v>492</v>
      </c>
      <c r="P90" t="s">
        <v>492</v>
      </c>
      <c r="Q90">
        <v>1</v>
      </c>
      <c r="W90">
        <v>0</v>
      </c>
      <c r="X90">
        <v>-284553447</v>
      </c>
      <c r="Y90">
        <f>AT90</f>
        <v>5.76</v>
      </c>
      <c r="AA90">
        <v>0</v>
      </c>
      <c r="AB90">
        <v>0</v>
      </c>
      <c r="AC90">
        <v>0</v>
      </c>
      <c r="AD90">
        <v>9.68</v>
      </c>
      <c r="AE90">
        <v>0</v>
      </c>
      <c r="AF90">
        <v>0</v>
      </c>
      <c r="AG90">
        <v>0</v>
      </c>
      <c r="AH90">
        <v>9.68</v>
      </c>
      <c r="AI90">
        <v>1</v>
      </c>
      <c r="AJ90">
        <v>1</v>
      </c>
      <c r="AK90">
        <v>1</v>
      </c>
      <c r="AL90">
        <v>1</v>
      </c>
      <c r="AM90">
        <v>-2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5.76</v>
      </c>
      <c r="AU90" t="s">
        <v>3</v>
      </c>
      <c r="AV90">
        <v>1</v>
      </c>
      <c r="AW90">
        <v>2</v>
      </c>
      <c r="AX90">
        <v>78076915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U90">
        <f>ROUND(AT90*Source!I62*AH90*AL90,2)</f>
        <v>0</v>
      </c>
      <c r="CV90">
        <f>ROUND(Y90*Source!I62,9)</f>
        <v>0</v>
      </c>
      <c r="CW90">
        <v>0</v>
      </c>
      <c r="CX90">
        <f>ROUND(Y90*Source!I62,9)</f>
        <v>0</v>
      </c>
      <c r="CY90">
        <f>AD90</f>
        <v>9.68</v>
      </c>
      <c r="CZ90">
        <f>AH90</f>
        <v>9.68</v>
      </c>
      <c r="DA90">
        <f>AL90</f>
        <v>1</v>
      </c>
      <c r="DB90">
        <f>ROUND(ROUND(AT90*CZ90,2),2)</f>
        <v>55.76</v>
      </c>
      <c r="DC90">
        <f>ROUND(ROUND(AT90*AG90,2),2)</f>
        <v>0</v>
      </c>
      <c r="DD90" t="s">
        <v>3</v>
      </c>
      <c r="DE90" t="s">
        <v>3</v>
      </c>
      <c r="DF90">
        <f>ROUND(ROUND(AE90,2)*CX90,2)</f>
        <v>0</v>
      </c>
      <c r="DG90">
        <f t="shared" si="38"/>
        <v>0</v>
      </c>
      <c r="DH90">
        <f t="shared" si="39"/>
        <v>0</v>
      </c>
      <c r="DI90">
        <f t="shared" si="22"/>
        <v>0</v>
      </c>
      <c r="DJ90">
        <f>DI90</f>
        <v>0</v>
      </c>
      <c r="DK90">
        <v>0</v>
      </c>
      <c r="DL90" t="s">
        <v>3</v>
      </c>
      <c r="DM90">
        <v>0</v>
      </c>
      <c r="DN90" t="s">
        <v>3</v>
      </c>
      <c r="DO90">
        <v>0</v>
      </c>
    </row>
    <row r="91" spans="1:119" x14ac:dyDescent="0.2">
      <c r="A91">
        <f>ROW(Source!A62)</f>
        <v>62</v>
      </c>
      <c r="B91">
        <v>78076343</v>
      </c>
      <c r="C91">
        <v>78076907</v>
      </c>
      <c r="D91">
        <v>37804065</v>
      </c>
      <c r="E91">
        <v>1</v>
      </c>
      <c r="F91">
        <v>1</v>
      </c>
      <c r="G91">
        <v>1</v>
      </c>
      <c r="H91">
        <v>2</v>
      </c>
      <c r="I91" t="s">
        <v>499</v>
      </c>
      <c r="J91" t="s">
        <v>500</v>
      </c>
      <c r="K91" t="s">
        <v>501</v>
      </c>
      <c r="L91">
        <v>1368</v>
      </c>
      <c r="N91">
        <v>1011</v>
      </c>
      <c r="O91" t="s">
        <v>187</v>
      </c>
      <c r="P91" t="s">
        <v>187</v>
      </c>
      <c r="Q91">
        <v>1</v>
      </c>
      <c r="W91">
        <v>0</v>
      </c>
      <c r="X91">
        <v>835824343</v>
      </c>
      <c r="Y91">
        <f>AT91</f>
        <v>0.17</v>
      </c>
      <c r="AA91">
        <v>0</v>
      </c>
      <c r="AB91">
        <v>12.53</v>
      </c>
      <c r="AC91">
        <v>0</v>
      </c>
      <c r="AD91">
        <v>0</v>
      </c>
      <c r="AE91">
        <v>0</v>
      </c>
      <c r="AF91">
        <v>2.15</v>
      </c>
      <c r="AG91">
        <v>0</v>
      </c>
      <c r="AH91">
        <v>0</v>
      </c>
      <c r="AI91">
        <v>1</v>
      </c>
      <c r="AJ91">
        <v>5.83</v>
      </c>
      <c r="AK91">
        <v>37.31</v>
      </c>
      <c r="AL91">
        <v>1</v>
      </c>
      <c r="AM91">
        <v>2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0.17</v>
      </c>
      <c r="AU91" t="s">
        <v>3</v>
      </c>
      <c r="AV91">
        <v>0</v>
      </c>
      <c r="AW91">
        <v>2</v>
      </c>
      <c r="AX91">
        <v>78076916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V91">
        <v>0</v>
      </c>
      <c r="CW91">
        <f>ROUND(Y91*Source!I62*DO91,9)</f>
        <v>0</v>
      </c>
      <c r="CX91">
        <f>ROUND(Y91*Source!I62,9)</f>
        <v>0</v>
      </c>
      <c r="CY91">
        <f>AB91</f>
        <v>12.53</v>
      </c>
      <c r="CZ91">
        <f>AF91</f>
        <v>2.15</v>
      </c>
      <c r="DA91">
        <f>AJ91</f>
        <v>5.83</v>
      </c>
      <c r="DB91">
        <f>ROUND(ROUND(AT91*CZ91,2),2)</f>
        <v>0.37</v>
      </c>
      <c r="DC91">
        <f>ROUND(ROUND(AT91*AG91,2),2)</f>
        <v>0</v>
      </c>
      <c r="DD91" t="s">
        <v>3</v>
      </c>
      <c r="DE91" t="s">
        <v>3</v>
      </c>
      <c r="DF91">
        <f>ROUND(ROUND(AE91,2)*CX91,2)</f>
        <v>0</v>
      </c>
      <c r="DG91">
        <f>ROUND(ROUND(AF91*AJ91,2)*CX91,2)</f>
        <v>0</v>
      </c>
      <c r="DH91">
        <f>ROUND(ROUND(AG91*AK91,2)*CX91,2)</f>
        <v>0</v>
      </c>
      <c r="DI91">
        <f t="shared" si="22"/>
        <v>0</v>
      </c>
      <c r="DJ91">
        <f>DG91</f>
        <v>0</v>
      </c>
      <c r="DK91">
        <v>0</v>
      </c>
      <c r="DL91" t="s">
        <v>3</v>
      </c>
      <c r="DM91">
        <v>0</v>
      </c>
      <c r="DN91" t="s">
        <v>3</v>
      </c>
      <c r="DO91">
        <v>0</v>
      </c>
    </row>
    <row r="92" spans="1:119" x14ac:dyDescent="0.2">
      <c r="A92">
        <f>ROW(Source!A62)</f>
        <v>62</v>
      </c>
      <c r="B92">
        <v>78076343</v>
      </c>
      <c r="C92">
        <v>78076907</v>
      </c>
      <c r="D92">
        <v>37729677</v>
      </c>
      <c r="E92">
        <v>1</v>
      </c>
      <c r="F92">
        <v>1</v>
      </c>
      <c r="G92">
        <v>1</v>
      </c>
      <c r="H92">
        <v>3</v>
      </c>
      <c r="I92" t="s">
        <v>502</v>
      </c>
      <c r="J92" t="s">
        <v>503</v>
      </c>
      <c r="K92" t="s">
        <v>504</v>
      </c>
      <c r="L92">
        <v>1346</v>
      </c>
      <c r="N92">
        <v>1009</v>
      </c>
      <c r="O92" t="s">
        <v>505</v>
      </c>
      <c r="P92" t="s">
        <v>505</v>
      </c>
      <c r="Q92">
        <v>1</v>
      </c>
      <c r="W92">
        <v>0</v>
      </c>
      <c r="X92">
        <v>-1781767665</v>
      </c>
      <c r="Y92">
        <f>(AT92*0)</f>
        <v>0</v>
      </c>
      <c r="AA92">
        <v>356.42</v>
      </c>
      <c r="AB92">
        <v>0</v>
      </c>
      <c r="AC92">
        <v>0</v>
      </c>
      <c r="AD92">
        <v>0</v>
      </c>
      <c r="AE92">
        <v>28.4</v>
      </c>
      <c r="AF92">
        <v>0</v>
      </c>
      <c r="AG92">
        <v>0</v>
      </c>
      <c r="AH92">
        <v>0</v>
      </c>
      <c r="AI92">
        <v>12.55</v>
      </c>
      <c r="AJ92">
        <v>1</v>
      </c>
      <c r="AK92">
        <v>1</v>
      </c>
      <c r="AL92">
        <v>1</v>
      </c>
      <c r="AM92">
        <v>2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3.8E-3</v>
      </c>
      <c r="AU92" t="s">
        <v>36</v>
      </c>
      <c r="AV92">
        <v>0</v>
      </c>
      <c r="AW92">
        <v>2</v>
      </c>
      <c r="AX92">
        <v>78076917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V92">
        <v>0</v>
      </c>
      <c r="CW92">
        <v>0</v>
      </c>
      <c r="CX92">
        <f>ROUND(Y92*Source!I62,9)</f>
        <v>0</v>
      </c>
      <c r="CY92">
        <f>AA92</f>
        <v>356.42</v>
      </c>
      <c r="CZ92">
        <f>AE92</f>
        <v>28.4</v>
      </c>
      <c r="DA92">
        <f>AI92</f>
        <v>12.55</v>
      </c>
      <c r="DB92">
        <f>ROUND((ROUND(AT92*CZ92,2)*0),2)</f>
        <v>0</v>
      </c>
      <c r="DC92">
        <f>ROUND((ROUND(AT92*AG92,2)*0),2)</f>
        <v>0</v>
      </c>
      <c r="DD92" t="s">
        <v>3</v>
      </c>
      <c r="DE92" t="s">
        <v>3</v>
      </c>
      <c r="DF92">
        <f>ROUND(ROUND(AE92*AI92,2)*CX92,2)</f>
        <v>0</v>
      </c>
      <c r="DG92">
        <f t="shared" ref="DG92:DG112" si="40">ROUND(ROUND(AF92,2)*CX92,2)</f>
        <v>0</v>
      </c>
      <c r="DH92">
        <f t="shared" ref="DH92:DH112" si="41">ROUND(ROUND(AG92,2)*CX92,2)</f>
        <v>0</v>
      </c>
      <c r="DI92">
        <f t="shared" si="22"/>
        <v>0</v>
      </c>
      <c r="DJ92">
        <f>DF92</f>
        <v>0</v>
      </c>
      <c r="DK92">
        <v>0</v>
      </c>
      <c r="DL92" t="s">
        <v>3</v>
      </c>
      <c r="DM92">
        <v>0</v>
      </c>
      <c r="DN92" t="s">
        <v>3</v>
      </c>
      <c r="DO92">
        <v>0</v>
      </c>
    </row>
    <row r="93" spans="1:119" x14ac:dyDescent="0.2">
      <c r="A93">
        <f>ROW(Source!A62)</f>
        <v>62</v>
      </c>
      <c r="B93">
        <v>78076343</v>
      </c>
      <c r="C93">
        <v>78076907</v>
      </c>
      <c r="D93">
        <v>37737071</v>
      </c>
      <c r="E93">
        <v>1</v>
      </c>
      <c r="F93">
        <v>1</v>
      </c>
      <c r="G93">
        <v>1</v>
      </c>
      <c r="H93">
        <v>3</v>
      </c>
      <c r="I93" t="s">
        <v>506</v>
      </c>
      <c r="J93" t="s">
        <v>507</v>
      </c>
      <c r="K93" t="s">
        <v>508</v>
      </c>
      <c r="L93">
        <v>1358</v>
      </c>
      <c r="N93">
        <v>1010</v>
      </c>
      <c r="O93" t="s">
        <v>509</v>
      </c>
      <c r="P93" t="s">
        <v>509</v>
      </c>
      <c r="Q93">
        <v>10</v>
      </c>
      <c r="W93">
        <v>0</v>
      </c>
      <c r="X93">
        <v>1305178930</v>
      </c>
      <c r="Y93">
        <f>(AT93*0)</f>
        <v>0</v>
      </c>
      <c r="AA93">
        <v>97.83</v>
      </c>
      <c r="AB93">
        <v>0</v>
      </c>
      <c r="AC93">
        <v>0</v>
      </c>
      <c r="AD93">
        <v>0</v>
      </c>
      <c r="AE93">
        <v>8.4700000000000006</v>
      </c>
      <c r="AF93">
        <v>0</v>
      </c>
      <c r="AG93">
        <v>0</v>
      </c>
      <c r="AH93">
        <v>0</v>
      </c>
      <c r="AI93">
        <v>11.55</v>
      </c>
      <c r="AJ93">
        <v>1</v>
      </c>
      <c r="AK93">
        <v>1</v>
      </c>
      <c r="AL93">
        <v>1</v>
      </c>
      <c r="AM93">
        <v>2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0.4</v>
      </c>
      <c r="AU93" t="s">
        <v>36</v>
      </c>
      <c r="AV93">
        <v>0</v>
      </c>
      <c r="AW93">
        <v>2</v>
      </c>
      <c r="AX93">
        <v>78076918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V93">
        <v>0</v>
      </c>
      <c r="CW93">
        <v>0</v>
      </c>
      <c r="CX93">
        <f>ROUND(Y93*Source!I62,9)</f>
        <v>0</v>
      </c>
      <c r="CY93">
        <f>AA93</f>
        <v>97.83</v>
      </c>
      <c r="CZ93">
        <f>AE93</f>
        <v>8.4700000000000006</v>
      </c>
      <c r="DA93">
        <f>AI93</f>
        <v>11.55</v>
      </c>
      <c r="DB93">
        <f>ROUND((ROUND(AT93*CZ93,2)*0),2)</f>
        <v>0</v>
      </c>
      <c r="DC93">
        <f>ROUND((ROUND(AT93*AG93,2)*0),2)</f>
        <v>0</v>
      </c>
      <c r="DD93" t="s">
        <v>3</v>
      </c>
      <c r="DE93" t="s">
        <v>3</v>
      </c>
      <c r="DF93">
        <f>ROUND(ROUND(AE93*AI93,2)*CX93,2)</f>
        <v>0</v>
      </c>
      <c r="DG93">
        <f t="shared" si="40"/>
        <v>0</v>
      </c>
      <c r="DH93">
        <f t="shared" si="41"/>
        <v>0</v>
      </c>
      <c r="DI93">
        <f t="shared" si="22"/>
        <v>0</v>
      </c>
      <c r="DJ93">
        <f>DF93</f>
        <v>0</v>
      </c>
      <c r="DK93">
        <v>0</v>
      </c>
      <c r="DL93" t="s">
        <v>3</v>
      </c>
      <c r="DM93">
        <v>0</v>
      </c>
      <c r="DN93" t="s">
        <v>3</v>
      </c>
      <c r="DO93">
        <v>0</v>
      </c>
    </row>
    <row r="94" spans="1:119" x14ac:dyDescent="0.2">
      <c r="A94">
        <f>ROW(Source!A62)</f>
        <v>62</v>
      </c>
      <c r="B94">
        <v>78076343</v>
      </c>
      <c r="C94">
        <v>78076907</v>
      </c>
      <c r="D94">
        <v>37777026</v>
      </c>
      <c r="E94">
        <v>1</v>
      </c>
      <c r="F94">
        <v>1</v>
      </c>
      <c r="G94">
        <v>1</v>
      </c>
      <c r="H94">
        <v>3</v>
      </c>
      <c r="I94" t="s">
        <v>519</v>
      </c>
      <c r="J94" t="s">
        <v>520</v>
      </c>
      <c r="K94" t="s">
        <v>521</v>
      </c>
      <c r="L94">
        <v>1348</v>
      </c>
      <c r="N94">
        <v>1009</v>
      </c>
      <c r="O94" t="s">
        <v>522</v>
      </c>
      <c r="P94" t="s">
        <v>522</v>
      </c>
      <c r="Q94">
        <v>1000</v>
      </c>
      <c r="W94">
        <v>0</v>
      </c>
      <c r="X94">
        <v>-1829182015</v>
      </c>
      <c r="Y94">
        <f>(AT94*0)</f>
        <v>0</v>
      </c>
      <c r="AA94">
        <v>4657.2700000000004</v>
      </c>
      <c r="AB94">
        <v>0</v>
      </c>
      <c r="AC94">
        <v>0</v>
      </c>
      <c r="AD94">
        <v>0</v>
      </c>
      <c r="AE94">
        <v>729.98</v>
      </c>
      <c r="AF94">
        <v>0</v>
      </c>
      <c r="AG94">
        <v>0</v>
      </c>
      <c r="AH94">
        <v>0</v>
      </c>
      <c r="AI94">
        <v>6.38</v>
      </c>
      <c r="AJ94">
        <v>1</v>
      </c>
      <c r="AK94">
        <v>1</v>
      </c>
      <c r="AL94">
        <v>1</v>
      </c>
      <c r="AM94">
        <v>2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2.0000000000000002E-5</v>
      </c>
      <c r="AU94" t="s">
        <v>36</v>
      </c>
      <c r="AV94">
        <v>0</v>
      </c>
      <c r="AW94">
        <v>2</v>
      </c>
      <c r="AX94">
        <v>78076919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V94">
        <v>0</v>
      </c>
      <c r="CW94">
        <v>0</v>
      </c>
      <c r="CX94">
        <f>ROUND(Y94*Source!I62,9)</f>
        <v>0</v>
      </c>
      <c r="CY94">
        <f>AA94</f>
        <v>4657.2700000000004</v>
      </c>
      <c r="CZ94">
        <f>AE94</f>
        <v>729.98</v>
      </c>
      <c r="DA94">
        <f>AI94</f>
        <v>6.38</v>
      </c>
      <c r="DB94">
        <f>ROUND((ROUND(AT94*CZ94,2)*0),2)</f>
        <v>0</v>
      </c>
      <c r="DC94">
        <f>ROUND((ROUND(AT94*AG94,2)*0),2)</f>
        <v>0</v>
      </c>
      <c r="DD94" t="s">
        <v>3</v>
      </c>
      <c r="DE94" t="s">
        <v>3</v>
      </c>
      <c r="DF94">
        <f>ROUND(ROUND(AE94*AI94,2)*CX94,2)</f>
        <v>0</v>
      </c>
      <c r="DG94">
        <f t="shared" si="40"/>
        <v>0</v>
      </c>
      <c r="DH94">
        <f t="shared" si="41"/>
        <v>0</v>
      </c>
      <c r="DI94">
        <f t="shared" si="22"/>
        <v>0</v>
      </c>
      <c r="DJ94">
        <f>DF94</f>
        <v>0</v>
      </c>
      <c r="DK94">
        <v>0</v>
      </c>
      <c r="DL94" t="s">
        <v>3</v>
      </c>
      <c r="DM94">
        <v>0</v>
      </c>
      <c r="DN94" t="s">
        <v>3</v>
      </c>
      <c r="DO94">
        <v>0</v>
      </c>
    </row>
    <row r="95" spans="1:119" x14ac:dyDescent="0.2">
      <c r="A95">
        <f>ROW(Source!A62)</f>
        <v>62</v>
      </c>
      <c r="B95">
        <v>78076343</v>
      </c>
      <c r="C95">
        <v>78076907</v>
      </c>
      <c r="D95">
        <v>37785795</v>
      </c>
      <c r="E95">
        <v>1</v>
      </c>
      <c r="F95">
        <v>1</v>
      </c>
      <c r="G95">
        <v>1</v>
      </c>
      <c r="H95">
        <v>3</v>
      </c>
      <c r="I95" t="s">
        <v>510</v>
      </c>
      <c r="J95" t="s">
        <v>511</v>
      </c>
      <c r="K95" t="s">
        <v>512</v>
      </c>
      <c r="L95">
        <v>1346</v>
      </c>
      <c r="N95">
        <v>1009</v>
      </c>
      <c r="O95" t="s">
        <v>505</v>
      </c>
      <c r="P95" t="s">
        <v>505</v>
      </c>
      <c r="Q95">
        <v>1</v>
      </c>
      <c r="W95">
        <v>0</v>
      </c>
      <c r="X95">
        <v>-1384209739</v>
      </c>
      <c r="Y95">
        <f>(AT95*0)</f>
        <v>0</v>
      </c>
      <c r="AA95">
        <v>1299.83</v>
      </c>
      <c r="AB95">
        <v>0</v>
      </c>
      <c r="AC95">
        <v>0</v>
      </c>
      <c r="AD95">
        <v>0</v>
      </c>
      <c r="AE95">
        <v>69.03</v>
      </c>
      <c r="AF95">
        <v>0</v>
      </c>
      <c r="AG95">
        <v>0</v>
      </c>
      <c r="AH95">
        <v>0</v>
      </c>
      <c r="AI95">
        <v>18.829999999999998</v>
      </c>
      <c r="AJ95">
        <v>1</v>
      </c>
      <c r="AK95">
        <v>1</v>
      </c>
      <c r="AL95">
        <v>1</v>
      </c>
      <c r="AM95">
        <v>2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3.7999999999999999E-2</v>
      </c>
      <c r="AU95" t="s">
        <v>36</v>
      </c>
      <c r="AV95">
        <v>0</v>
      </c>
      <c r="AW95">
        <v>2</v>
      </c>
      <c r="AX95">
        <v>78076920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V95">
        <v>0</v>
      </c>
      <c r="CW95">
        <v>0</v>
      </c>
      <c r="CX95">
        <f>ROUND(Y95*Source!I62,9)</f>
        <v>0</v>
      </c>
      <c r="CY95">
        <f>AA95</f>
        <v>1299.83</v>
      </c>
      <c r="CZ95">
        <f>AE95</f>
        <v>69.03</v>
      </c>
      <c r="DA95">
        <f>AI95</f>
        <v>18.829999999999998</v>
      </c>
      <c r="DB95">
        <f>ROUND((ROUND(AT95*CZ95,2)*0),2)</f>
        <v>0</v>
      </c>
      <c r="DC95">
        <f>ROUND((ROUND(AT95*AG95,2)*0),2)</f>
        <v>0</v>
      </c>
      <c r="DD95" t="s">
        <v>3</v>
      </c>
      <c r="DE95" t="s">
        <v>3</v>
      </c>
      <c r="DF95">
        <f>ROUND(ROUND(AE95*AI95,2)*CX95,2)</f>
        <v>0</v>
      </c>
      <c r="DG95">
        <f t="shared" si="40"/>
        <v>0</v>
      </c>
      <c r="DH95">
        <f t="shared" si="41"/>
        <v>0</v>
      </c>
      <c r="DI95">
        <f t="shared" si="22"/>
        <v>0</v>
      </c>
      <c r="DJ95">
        <f>DF95</f>
        <v>0</v>
      </c>
      <c r="DK95">
        <v>0</v>
      </c>
      <c r="DL95" t="s">
        <v>3</v>
      </c>
      <c r="DM95">
        <v>0</v>
      </c>
      <c r="DN95" t="s">
        <v>3</v>
      </c>
      <c r="DO95">
        <v>0</v>
      </c>
    </row>
    <row r="96" spans="1:119" x14ac:dyDescent="0.2">
      <c r="A96">
        <f>ROW(Source!A62)</f>
        <v>62</v>
      </c>
      <c r="B96">
        <v>78076343</v>
      </c>
      <c r="C96">
        <v>78076907</v>
      </c>
      <c r="D96">
        <v>37801918</v>
      </c>
      <c r="E96">
        <v>1</v>
      </c>
      <c r="F96">
        <v>1</v>
      </c>
      <c r="G96">
        <v>1</v>
      </c>
      <c r="H96">
        <v>3</v>
      </c>
      <c r="I96" t="s">
        <v>513</v>
      </c>
      <c r="J96" t="s">
        <v>514</v>
      </c>
      <c r="K96" t="s">
        <v>515</v>
      </c>
      <c r="L96">
        <v>1374</v>
      </c>
      <c r="N96">
        <v>1013</v>
      </c>
      <c r="O96" t="s">
        <v>516</v>
      </c>
      <c r="P96" t="s">
        <v>516</v>
      </c>
      <c r="Q96">
        <v>1</v>
      </c>
      <c r="W96">
        <v>0</v>
      </c>
      <c r="X96">
        <v>2131831278</v>
      </c>
      <c r="Y96">
        <f>(AT96*0)</f>
        <v>0</v>
      </c>
      <c r="AA96">
        <v>1</v>
      </c>
      <c r="AB96">
        <v>0</v>
      </c>
      <c r="AC96">
        <v>0</v>
      </c>
      <c r="AD96">
        <v>0</v>
      </c>
      <c r="AE96">
        <v>1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M96">
        <v>-2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1.1200000000000001</v>
      </c>
      <c r="AU96" t="s">
        <v>36</v>
      </c>
      <c r="AV96">
        <v>0</v>
      </c>
      <c r="AW96">
        <v>2</v>
      </c>
      <c r="AX96">
        <v>78076921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V96">
        <v>0</v>
      </c>
      <c r="CW96">
        <v>0</v>
      </c>
      <c r="CX96">
        <f>ROUND(Y96*Source!I62,9)</f>
        <v>0</v>
      </c>
      <c r="CY96">
        <f>AA96</f>
        <v>1</v>
      </c>
      <c r="CZ96">
        <f>AE96</f>
        <v>1</v>
      </c>
      <c r="DA96">
        <f>AI96</f>
        <v>1</v>
      </c>
      <c r="DB96">
        <f>ROUND((ROUND(AT96*CZ96,2)*0),2)</f>
        <v>0</v>
      </c>
      <c r="DC96">
        <f>ROUND((ROUND(AT96*AG96,2)*0),2)</f>
        <v>0</v>
      </c>
      <c r="DD96" t="s">
        <v>3</v>
      </c>
      <c r="DE96" t="s">
        <v>3</v>
      </c>
      <c r="DF96">
        <f>ROUND(ROUND(AE96,2)*CX96,2)</f>
        <v>0</v>
      </c>
      <c r="DG96">
        <f t="shared" si="40"/>
        <v>0</v>
      </c>
      <c r="DH96">
        <f t="shared" si="41"/>
        <v>0</v>
      </c>
      <c r="DI96">
        <f t="shared" si="22"/>
        <v>0</v>
      </c>
      <c r="DJ96">
        <f>DF96</f>
        <v>0</v>
      </c>
      <c r="DK96">
        <v>0</v>
      </c>
      <c r="DL96" t="s">
        <v>3</v>
      </c>
      <c r="DM96">
        <v>0</v>
      </c>
      <c r="DN96" t="s">
        <v>3</v>
      </c>
      <c r="DO96">
        <v>0</v>
      </c>
    </row>
    <row r="97" spans="1:119" x14ac:dyDescent="0.2">
      <c r="A97">
        <f>ROW(Source!A67)</f>
        <v>67</v>
      </c>
      <c r="B97">
        <v>78076343</v>
      </c>
      <c r="C97">
        <v>78076926</v>
      </c>
      <c r="D97">
        <v>23351395</v>
      </c>
      <c r="E97">
        <v>1</v>
      </c>
      <c r="F97">
        <v>1</v>
      </c>
      <c r="G97">
        <v>1</v>
      </c>
      <c r="H97">
        <v>1</v>
      </c>
      <c r="I97" t="s">
        <v>523</v>
      </c>
      <c r="J97" t="s">
        <v>3</v>
      </c>
      <c r="K97" t="s">
        <v>524</v>
      </c>
      <c r="L97">
        <v>1369</v>
      </c>
      <c r="N97">
        <v>1013</v>
      </c>
      <c r="O97" t="s">
        <v>492</v>
      </c>
      <c r="P97" t="s">
        <v>492</v>
      </c>
      <c r="Q97">
        <v>1</v>
      </c>
      <c r="W97">
        <v>0</v>
      </c>
      <c r="X97">
        <v>1072260845</v>
      </c>
      <c r="Y97">
        <f>AT97</f>
        <v>0.84</v>
      </c>
      <c r="AA97">
        <v>0</v>
      </c>
      <c r="AB97">
        <v>0</v>
      </c>
      <c r="AC97">
        <v>0</v>
      </c>
      <c r="AD97">
        <v>8.99</v>
      </c>
      <c r="AE97">
        <v>0</v>
      </c>
      <c r="AF97">
        <v>0</v>
      </c>
      <c r="AG97">
        <v>0</v>
      </c>
      <c r="AH97">
        <v>8.99</v>
      </c>
      <c r="AI97">
        <v>1</v>
      </c>
      <c r="AJ97">
        <v>1</v>
      </c>
      <c r="AK97">
        <v>1</v>
      </c>
      <c r="AL97">
        <v>1</v>
      </c>
      <c r="AM97">
        <v>-2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0.84</v>
      </c>
      <c r="AU97" t="s">
        <v>3</v>
      </c>
      <c r="AV97">
        <v>1</v>
      </c>
      <c r="AW97">
        <v>2</v>
      </c>
      <c r="AX97">
        <v>78076935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U97">
        <f>ROUND(AT97*Source!I67*AH97*AL97,2)</f>
        <v>0</v>
      </c>
      <c r="CV97">
        <f>ROUND(Y97*Source!I67,9)</f>
        <v>0</v>
      </c>
      <c r="CW97">
        <v>0</v>
      </c>
      <c r="CX97">
        <f>ROUND(Y97*Source!I67,9)</f>
        <v>0</v>
      </c>
      <c r="CY97">
        <f>AD97</f>
        <v>8.99</v>
      </c>
      <c r="CZ97">
        <f>AH97</f>
        <v>8.99</v>
      </c>
      <c r="DA97">
        <f>AL97</f>
        <v>1</v>
      </c>
      <c r="DB97">
        <f>ROUND(ROUND(AT97*CZ97,2),2)</f>
        <v>7.55</v>
      </c>
      <c r="DC97">
        <f>ROUND(ROUND(AT97*AG97,2),2)</f>
        <v>0</v>
      </c>
      <c r="DD97" t="s">
        <v>3</v>
      </c>
      <c r="DE97" t="s">
        <v>3</v>
      </c>
      <c r="DF97">
        <f>ROUND(ROUND(AE97,2)*CX97,2)</f>
        <v>0</v>
      </c>
      <c r="DG97">
        <f t="shared" si="40"/>
        <v>0</v>
      </c>
      <c r="DH97">
        <f t="shared" si="41"/>
        <v>0</v>
      </c>
      <c r="DI97">
        <f t="shared" si="22"/>
        <v>0</v>
      </c>
      <c r="DJ97">
        <f>DI97</f>
        <v>0</v>
      </c>
      <c r="DK97">
        <v>0</v>
      </c>
      <c r="DL97" t="s">
        <v>3</v>
      </c>
      <c r="DM97">
        <v>0</v>
      </c>
      <c r="DN97" t="s">
        <v>3</v>
      </c>
      <c r="DO97">
        <v>0</v>
      </c>
    </row>
    <row r="98" spans="1:119" x14ac:dyDescent="0.2">
      <c r="A98">
        <f>ROW(Source!A67)</f>
        <v>67</v>
      </c>
      <c r="B98">
        <v>78076343</v>
      </c>
      <c r="C98">
        <v>78076926</v>
      </c>
      <c r="D98">
        <v>37731563</v>
      </c>
      <c r="E98">
        <v>1</v>
      </c>
      <c r="F98">
        <v>1</v>
      </c>
      <c r="G98">
        <v>1</v>
      </c>
      <c r="H98">
        <v>3</v>
      </c>
      <c r="I98" t="s">
        <v>583</v>
      </c>
      <c r="J98" t="s">
        <v>584</v>
      </c>
      <c r="K98" t="s">
        <v>585</v>
      </c>
      <c r="L98">
        <v>1346</v>
      </c>
      <c r="N98">
        <v>1009</v>
      </c>
      <c r="O98" t="s">
        <v>505</v>
      </c>
      <c r="P98" t="s">
        <v>505</v>
      </c>
      <c r="Q98">
        <v>1</v>
      </c>
      <c r="W98">
        <v>0</v>
      </c>
      <c r="X98">
        <v>1449902051</v>
      </c>
      <c r="Y98">
        <f t="shared" ref="Y98:Y104" si="42">(AT98*0)</f>
        <v>0</v>
      </c>
      <c r="AA98">
        <v>485.73</v>
      </c>
      <c r="AB98">
        <v>0</v>
      </c>
      <c r="AC98">
        <v>0</v>
      </c>
      <c r="AD98">
        <v>0</v>
      </c>
      <c r="AE98">
        <v>28.93</v>
      </c>
      <c r="AF98">
        <v>0</v>
      </c>
      <c r="AG98">
        <v>0</v>
      </c>
      <c r="AH98">
        <v>0</v>
      </c>
      <c r="AI98">
        <v>16.79</v>
      </c>
      <c r="AJ98">
        <v>1</v>
      </c>
      <c r="AK98">
        <v>1</v>
      </c>
      <c r="AL98">
        <v>1</v>
      </c>
      <c r="AM98">
        <v>2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0.01</v>
      </c>
      <c r="AU98" t="s">
        <v>36</v>
      </c>
      <c r="AV98">
        <v>0</v>
      </c>
      <c r="AW98">
        <v>2</v>
      </c>
      <c r="AX98">
        <v>78076936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V98">
        <v>0</v>
      </c>
      <c r="CW98">
        <v>0</v>
      </c>
      <c r="CX98">
        <f>ROUND(Y98*Source!I67,9)</f>
        <v>0</v>
      </c>
      <c r="CY98">
        <f t="shared" ref="CY98:CY104" si="43">AA98</f>
        <v>485.73</v>
      </c>
      <c r="CZ98">
        <f t="shared" ref="CZ98:CZ104" si="44">AE98</f>
        <v>28.93</v>
      </c>
      <c r="DA98">
        <f t="shared" ref="DA98:DA104" si="45">AI98</f>
        <v>16.79</v>
      </c>
      <c r="DB98">
        <f t="shared" ref="DB98:DB104" si="46">ROUND((ROUND(AT98*CZ98,2)*0),2)</f>
        <v>0</v>
      </c>
      <c r="DC98">
        <f t="shared" ref="DC98:DC104" si="47">ROUND((ROUND(AT98*AG98,2)*0),2)</f>
        <v>0</v>
      </c>
      <c r="DD98" t="s">
        <v>3</v>
      </c>
      <c r="DE98" t="s">
        <v>3</v>
      </c>
      <c r="DF98">
        <f t="shared" ref="DF98:DF103" si="48">ROUND(ROUND(AE98*AI98,2)*CX98,2)</f>
        <v>0</v>
      </c>
      <c r="DG98">
        <f t="shared" si="40"/>
        <v>0</v>
      </c>
      <c r="DH98">
        <f t="shared" si="41"/>
        <v>0</v>
      </c>
      <c r="DI98">
        <f t="shared" si="22"/>
        <v>0</v>
      </c>
      <c r="DJ98">
        <f t="shared" ref="DJ98:DJ104" si="49">DF98</f>
        <v>0</v>
      </c>
      <c r="DK98">
        <v>0</v>
      </c>
      <c r="DL98" t="s">
        <v>3</v>
      </c>
      <c r="DM98">
        <v>0</v>
      </c>
      <c r="DN98" t="s">
        <v>3</v>
      </c>
      <c r="DO98">
        <v>0</v>
      </c>
    </row>
    <row r="99" spans="1:119" x14ac:dyDescent="0.2">
      <c r="A99">
        <f>ROW(Source!A67)</f>
        <v>67</v>
      </c>
      <c r="B99">
        <v>78076343</v>
      </c>
      <c r="C99">
        <v>78076926</v>
      </c>
      <c r="D99">
        <v>37736556</v>
      </c>
      <c r="E99">
        <v>1</v>
      </c>
      <c r="F99">
        <v>1</v>
      </c>
      <c r="G99">
        <v>1</v>
      </c>
      <c r="H99">
        <v>3</v>
      </c>
      <c r="I99" t="s">
        <v>586</v>
      </c>
      <c r="J99" t="s">
        <v>587</v>
      </c>
      <c r="K99" t="s">
        <v>588</v>
      </c>
      <c r="L99">
        <v>1348</v>
      </c>
      <c r="N99">
        <v>1009</v>
      </c>
      <c r="O99" t="s">
        <v>522</v>
      </c>
      <c r="P99" t="s">
        <v>522</v>
      </c>
      <c r="Q99">
        <v>1000</v>
      </c>
      <c r="W99">
        <v>0</v>
      </c>
      <c r="X99">
        <v>1994908491</v>
      </c>
      <c r="Y99">
        <f t="shared" si="42"/>
        <v>0</v>
      </c>
      <c r="AA99">
        <v>113274.72</v>
      </c>
      <c r="AB99">
        <v>0</v>
      </c>
      <c r="AC99">
        <v>0</v>
      </c>
      <c r="AD99">
        <v>0</v>
      </c>
      <c r="AE99">
        <v>16136</v>
      </c>
      <c r="AF99">
        <v>0</v>
      </c>
      <c r="AG99">
        <v>0</v>
      </c>
      <c r="AH99">
        <v>0</v>
      </c>
      <c r="AI99">
        <v>7.02</v>
      </c>
      <c r="AJ99">
        <v>1</v>
      </c>
      <c r="AK99">
        <v>1</v>
      </c>
      <c r="AL99">
        <v>1</v>
      </c>
      <c r="AM99">
        <v>2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5.0000000000000002E-5</v>
      </c>
      <c r="AU99" t="s">
        <v>36</v>
      </c>
      <c r="AV99">
        <v>0</v>
      </c>
      <c r="AW99">
        <v>2</v>
      </c>
      <c r="AX99">
        <v>78076937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V99">
        <v>0</v>
      </c>
      <c r="CW99">
        <v>0</v>
      </c>
      <c r="CX99">
        <f>ROUND(Y99*Source!I67,9)</f>
        <v>0</v>
      </c>
      <c r="CY99">
        <f t="shared" si="43"/>
        <v>113274.72</v>
      </c>
      <c r="CZ99">
        <f t="shared" si="44"/>
        <v>16136</v>
      </c>
      <c r="DA99">
        <f t="shared" si="45"/>
        <v>7.02</v>
      </c>
      <c r="DB99">
        <f t="shared" si="46"/>
        <v>0</v>
      </c>
      <c r="DC99">
        <f t="shared" si="47"/>
        <v>0</v>
      </c>
      <c r="DD99" t="s">
        <v>3</v>
      </c>
      <c r="DE99" t="s">
        <v>3</v>
      </c>
      <c r="DF99">
        <f t="shared" si="48"/>
        <v>0</v>
      </c>
      <c r="DG99">
        <f t="shared" si="40"/>
        <v>0</v>
      </c>
      <c r="DH99">
        <f t="shared" si="41"/>
        <v>0</v>
      </c>
      <c r="DI99">
        <f t="shared" si="22"/>
        <v>0</v>
      </c>
      <c r="DJ99">
        <f t="shared" si="49"/>
        <v>0</v>
      </c>
      <c r="DK99">
        <v>0</v>
      </c>
      <c r="DL99" t="s">
        <v>3</v>
      </c>
      <c r="DM99">
        <v>0</v>
      </c>
      <c r="DN99" t="s">
        <v>3</v>
      </c>
      <c r="DO99">
        <v>0</v>
      </c>
    </row>
    <row r="100" spans="1:119" x14ac:dyDescent="0.2">
      <c r="A100">
        <f>ROW(Source!A67)</f>
        <v>67</v>
      </c>
      <c r="B100">
        <v>78076343</v>
      </c>
      <c r="C100">
        <v>78076926</v>
      </c>
      <c r="D100">
        <v>37737280</v>
      </c>
      <c r="E100">
        <v>1</v>
      </c>
      <c r="F100">
        <v>1</v>
      </c>
      <c r="G100">
        <v>1</v>
      </c>
      <c r="H100">
        <v>3</v>
      </c>
      <c r="I100" t="s">
        <v>589</v>
      </c>
      <c r="J100" t="s">
        <v>590</v>
      </c>
      <c r="K100" t="s">
        <v>591</v>
      </c>
      <c r="L100">
        <v>1348</v>
      </c>
      <c r="N100">
        <v>1009</v>
      </c>
      <c r="O100" t="s">
        <v>522</v>
      </c>
      <c r="P100" t="s">
        <v>522</v>
      </c>
      <c r="Q100">
        <v>1000</v>
      </c>
      <c r="W100">
        <v>0</v>
      </c>
      <c r="X100">
        <v>1257712643</v>
      </c>
      <c r="Y100">
        <f t="shared" si="42"/>
        <v>0</v>
      </c>
      <c r="AA100">
        <v>114728.9</v>
      </c>
      <c r="AB100">
        <v>0</v>
      </c>
      <c r="AC100">
        <v>0</v>
      </c>
      <c r="AD100">
        <v>0</v>
      </c>
      <c r="AE100">
        <v>12430</v>
      </c>
      <c r="AF100">
        <v>0</v>
      </c>
      <c r="AG100">
        <v>0</v>
      </c>
      <c r="AH100">
        <v>0</v>
      </c>
      <c r="AI100">
        <v>9.23</v>
      </c>
      <c r="AJ100">
        <v>1</v>
      </c>
      <c r="AK100">
        <v>1</v>
      </c>
      <c r="AL100">
        <v>1</v>
      </c>
      <c r="AM100">
        <v>2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5.0000000000000002E-5</v>
      </c>
      <c r="AU100" t="s">
        <v>36</v>
      </c>
      <c r="AV100">
        <v>0</v>
      </c>
      <c r="AW100">
        <v>2</v>
      </c>
      <c r="AX100">
        <v>78076938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V100">
        <v>0</v>
      </c>
      <c r="CW100">
        <v>0</v>
      </c>
      <c r="CX100">
        <f>ROUND(Y100*Source!I67,9)</f>
        <v>0</v>
      </c>
      <c r="CY100">
        <f t="shared" si="43"/>
        <v>114728.9</v>
      </c>
      <c r="CZ100">
        <f t="shared" si="44"/>
        <v>12430</v>
      </c>
      <c r="DA100">
        <f t="shared" si="45"/>
        <v>9.23</v>
      </c>
      <c r="DB100">
        <f t="shared" si="46"/>
        <v>0</v>
      </c>
      <c r="DC100">
        <f t="shared" si="47"/>
        <v>0</v>
      </c>
      <c r="DD100" t="s">
        <v>3</v>
      </c>
      <c r="DE100" t="s">
        <v>3</v>
      </c>
      <c r="DF100">
        <f t="shared" si="48"/>
        <v>0</v>
      </c>
      <c r="DG100">
        <f t="shared" si="40"/>
        <v>0</v>
      </c>
      <c r="DH100">
        <f t="shared" si="41"/>
        <v>0</v>
      </c>
      <c r="DI100">
        <f t="shared" si="22"/>
        <v>0</v>
      </c>
      <c r="DJ100">
        <f t="shared" si="49"/>
        <v>0</v>
      </c>
      <c r="DK100">
        <v>0</v>
      </c>
      <c r="DL100" t="s">
        <v>3</v>
      </c>
      <c r="DM100">
        <v>0</v>
      </c>
      <c r="DN100" t="s">
        <v>3</v>
      </c>
      <c r="DO100">
        <v>0</v>
      </c>
    </row>
    <row r="101" spans="1:119" x14ac:dyDescent="0.2">
      <c r="A101">
        <f>ROW(Source!A67)</f>
        <v>67</v>
      </c>
      <c r="B101">
        <v>78076343</v>
      </c>
      <c r="C101">
        <v>78076926</v>
      </c>
      <c r="D101">
        <v>37729677</v>
      </c>
      <c r="E101">
        <v>1</v>
      </c>
      <c r="F101">
        <v>1</v>
      </c>
      <c r="G101">
        <v>1</v>
      </c>
      <c r="H101">
        <v>3</v>
      </c>
      <c r="I101" t="s">
        <v>502</v>
      </c>
      <c r="J101" t="s">
        <v>503</v>
      </c>
      <c r="K101" t="s">
        <v>504</v>
      </c>
      <c r="L101">
        <v>1346</v>
      </c>
      <c r="N101">
        <v>1009</v>
      </c>
      <c r="O101" t="s">
        <v>505</v>
      </c>
      <c r="P101" t="s">
        <v>505</v>
      </c>
      <c r="Q101">
        <v>1</v>
      </c>
      <c r="W101">
        <v>0</v>
      </c>
      <c r="X101">
        <v>-1781767665</v>
      </c>
      <c r="Y101">
        <f t="shared" si="42"/>
        <v>0</v>
      </c>
      <c r="AA101">
        <v>356.42</v>
      </c>
      <c r="AB101">
        <v>0</v>
      </c>
      <c r="AC101">
        <v>0</v>
      </c>
      <c r="AD101">
        <v>0</v>
      </c>
      <c r="AE101">
        <v>28.4</v>
      </c>
      <c r="AF101">
        <v>0</v>
      </c>
      <c r="AG101">
        <v>0</v>
      </c>
      <c r="AH101">
        <v>0</v>
      </c>
      <c r="AI101">
        <v>12.55</v>
      </c>
      <c r="AJ101">
        <v>1</v>
      </c>
      <c r="AK101">
        <v>1</v>
      </c>
      <c r="AL101">
        <v>1</v>
      </c>
      <c r="AM101">
        <v>2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2.0000000000000001E-4</v>
      </c>
      <c r="AU101" t="s">
        <v>36</v>
      </c>
      <c r="AV101">
        <v>0</v>
      </c>
      <c r="AW101">
        <v>2</v>
      </c>
      <c r="AX101">
        <v>78076939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V101">
        <v>0</v>
      </c>
      <c r="CW101">
        <v>0</v>
      </c>
      <c r="CX101">
        <f>ROUND(Y101*Source!I67,9)</f>
        <v>0</v>
      </c>
      <c r="CY101">
        <f t="shared" si="43"/>
        <v>356.42</v>
      </c>
      <c r="CZ101">
        <f t="shared" si="44"/>
        <v>28.4</v>
      </c>
      <c r="DA101">
        <f t="shared" si="45"/>
        <v>12.55</v>
      </c>
      <c r="DB101">
        <f t="shared" si="46"/>
        <v>0</v>
      </c>
      <c r="DC101">
        <f t="shared" si="47"/>
        <v>0</v>
      </c>
      <c r="DD101" t="s">
        <v>3</v>
      </c>
      <c r="DE101" t="s">
        <v>3</v>
      </c>
      <c r="DF101">
        <f t="shared" si="48"/>
        <v>0</v>
      </c>
      <c r="DG101">
        <f t="shared" si="40"/>
        <v>0</v>
      </c>
      <c r="DH101">
        <f t="shared" si="41"/>
        <v>0</v>
      </c>
      <c r="DI101">
        <f t="shared" si="22"/>
        <v>0</v>
      </c>
      <c r="DJ101">
        <f t="shared" si="49"/>
        <v>0</v>
      </c>
      <c r="DK101">
        <v>0</v>
      </c>
      <c r="DL101" t="s">
        <v>3</v>
      </c>
      <c r="DM101">
        <v>0</v>
      </c>
      <c r="DN101" t="s">
        <v>3</v>
      </c>
      <c r="DO101">
        <v>0</v>
      </c>
    </row>
    <row r="102" spans="1:119" x14ac:dyDescent="0.2">
      <c r="A102">
        <f>ROW(Source!A67)</f>
        <v>67</v>
      </c>
      <c r="B102">
        <v>78076343</v>
      </c>
      <c r="C102">
        <v>78076926</v>
      </c>
      <c r="D102">
        <v>37785795</v>
      </c>
      <c r="E102">
        <v>1</v>
      </c>
      <c r="F102">
        <v>1</v>
      </c>
      <c r="G102">
        <v>1</v>
      </c>
      <c r="H102">
        <v>3</v>
      </c>
      <c r="I102" t="s">
        <v>510</v>
      </c>
      <c r="J102" t="s">
        <v>511</v>
      </c>
      <c r="K102" t="s">
        <v>512</v>
      </c>
      <c r="L102">
        <v>1346</v>
      </c>
      <c r="N102">
        <v>1009</v>
      </c>
      <c r="O102" t="s">
        <v>505</v>
      </c>
      <c r="P102" t="s">
        <v>505</v>
      </c>
      <c r="Q102">
        <v>1</v>
      </c>
      <c r="W102">
        <v>0</v>
      </c>
      <c r="X102">
        <v>-1384209739</v>
      </c>
      <c r="Y102">
        <f t="shared" si="42"/>
        <v>0</v>
      </c>
      <c r="AA102">
        <v>1299.83</v>
      </c>
      <c r="AB102">
        <v>0</v>
      </c>
      <c r="AC102">
        <v>0</v>
      </c>
      <c r="AD102">
        <v>0</v>
      </c>
      <c r="AE102">
        <v>69.03</v>
      </c>
      <c r="AF102">
        <v>0</v>
      </c>
      <c r="AG102">
        <v>0</v>
      </c>
      <c r="AH102">
        <v>0</v>
      </c>
      <c r="AI102">
        <v>18.829999999999998</v>
      </c>
      <c r="AJ102">
        <v>1</v>
      </c>
      <c r="AK102">
        <v>1</v>
      </c>
      <c r="AL102">
        <v>1</v>
      </c>
      <c r="AM102">
        <v>2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2E-3</v>
      </c>
      <c r="AU102" t="s">
        <v>36</v>
      </c>
      <c r="AV102">
        <v>0</v>
      </c>
      <c r="AW102">
        <v>2</v>
      </c>
      <c r="AX102">
        <v>78076940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V102">
        <v>0</v>
      </c>
      <c r="CW102">
        <v>0</v>
      </c>
      <c r="CX102">
        <f>ROUND(Y102*Source!I67,9)</f>
        <v>0</v>
      </c>
      <c r="CY102">
        <f t="shared" si="43"/>
        <v>1299.83</v>
      </c>
      <c r="CZ102">
        <f t="shared" si="44"/>
        <v>69.03</v>
      </c>
      <c r="DA102">
        <f t="shared" si="45"/>
        <v>18.829999999999998</v>
      </c>
      <c r="DB102">
        <f t="shared" si="46"/>
        <v>0</v>
      </c>
      <c r="DC102">
        <f t="shared" si="47"/>
        <v>0</v>
      </c>
      <c r="DD102" t="s">
        <v>3</v>
      </c>
      <c r="DE102" t="s">
        <v>3</v>
      </c>
      <c r="DF102">
        <f t="shared" si="48"/>
        <v>0</v>
      </c>
      <c r="DG102">
        <f t="shared" si="40"/>
        <v>0</v>
      </c>
      <c r="DH102">
        <f t="shared" si="41"/>
        <v>0</v>
      </c>
      <c r="DI102">
        <f t="shared" si="22"/>
        <v>0</v>
      </c>
      <c r="DJ102">
        <f t="shared" si="49"/>
        <v>0</v>
      </c>
      <c r="DK102">
        <v>0</v>
      </c>
      <c r="DL102" t="s">
        <v>3</v>
      </c>
      <c r="DM102">
        <v>0</v>
      </c>
      <c r="DN102" t="s">
        <v>3</v>
      </c>
      <c r="DO102">
        <v>0</v>
      </c>
    </row>
    <row r="103" spans="1:119" x14ac:dyDescent="0.2">
      <c r="A103">
        <f>ROW(Source!A67)</f>
        <v>67</v>
      </c>
      <c r="B103">
        <v>78076343</v>
      </c>
      <c r="C103">
        <v>78076926</v>
      </c>
      <c r="D103">
        <v>37786818</v>
      </c>
      <c r="E103">
        <v>1</v>
      </c>
      <c r="F103">
        <v>1</v>
      </c>
      <c r="G103">
        <v>1</v>
      </c>
      <c r="H103">
        <v>3</v>
      </c>
      <c r="I103" t="s">
        <v>592</v>
      </c>
      <c r="J103" t="s">
        <v>593</v>
      </c>
      <c r="K103" t="s">
        <v>594</v>
      </c>
      <c r="L103">
        <v>1346</v>
      </c>
      <c r="N103">
        <v>1009</v>
      </c>
      <c r="O103" t="s">
        <v>505</v>
      </c>
      <c r="P103" t="s">
        <v>505</v>
      </c>
      <c r="Q103">
        <v>1</v>
      </c>
      <c r="W103">
        <v>0</v>
      </c>
      <c r="X103">
        <v>321068592</v>
      </c>
      <c r="Y103">
        <f t="shared" si="42"/>
        <v>0</v>
      </c>
      <c r="AA103">
        <v>296.11</v>
      </c>
      <c r="AB103">
        <v>0</v>
      </c>
      <c r="AC103">
        <v>0</v>
      </c>
      <c r="AD103">
        <v>0</v>
      </c>
      <c r="AE103">
        <v>38.909999999999997</v>
      </c>
      <c r="AF103">
        <v>0</v>
      </c>
      <c r="AG103">
        <v>0</v>
      </c>
      <c r="AH103">
        <v>0</v>
      </c>
      <c r="AI103">
        <v>7.61</v>
      </c>
      <c r="AJ103">
        <v>1</v>
      </c>
      <c r="AK103">
        <v>1</v>
      </c>
      <c r="AL103">
        <v>1</v>
      </c>
      <c r="AM103">
        <v>2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1.42E-3</v>
      </c>
      <c r="AU103" t="s">
        <v>36</v>
      </c>
      <c r="AV103">
        <v>0</v>
      </c>
      <c r="AW103">
        <v>2</v>
      </c>
      <c r="AX103">
        <v>78076941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V103">
        <v>0</v>
      </c>
      <c r="CW103">
        <v>0</v>
      </c>
      <c r="CX103">
        <f>ROUND(Y103*Source!I67,9)</f>
        <v>0</v>
      </c>
      <c r="CY103">
        <f t="shared" si="43"/>
        <v>296.11</v>
      </c>
      <c r="CZ103">
        <f t="shared" si="44"/>
        <v>38.909999999999997</v>
      </c>
      <c r="DA103">
        <f t="shared" si="45"/>
        <v>7.61</v>
      </c>
      <c r="DB103">
        <f t="shared" si="46"/>
        <v>0</v>
      </c>
      <c r="DC103">
        <f t="shared" si="47"/>
        <v>0</v>
      </c>
      <c r="DD103" t="s">
        <v>3</v>
      </c>
      <c r="DE103" t="s">
        <v>3</v>
      </c>
      <c r="DF103">
        <f t="shared" si="48"/>
        <v>0</v>
      </c>
      <c r="DG103">
        <f t="shared" si="40"/>
        <v>0</v>
      </c>
      <c r="DH103">
        <f t="shared" si="41"/>
        <v>0</v>
      </c>
      <c r="DI103">
        <f t="shared" si="22"/>
        <v>0</v>
      </c>
      <c r="DJ103">
        <f t="shared" si="49"/>
        <v>0</v>
      </c>
      <c r="DK103">
        <v>0</v>
      </c>
      <c r="DL103" t="s">
        <v>3</v>
      </c>
      <c r="DM103">
        <v>0</v>
      </c>
      <c r="DN103" t="s">
        <v>3</v>
      </c>
      <c r="DO103">
        <v>0</v>
      </c>
    </row>
    <row r="104" spans="1:119" x14ac:dyDescent="0.2">
      <c r="A104">
        <f>ROW(Source!A67)</f>
        <v>67</v>
      </c>
      <c r="B104">
        <v>78076343</v>
      </c>
      <c r="C104">
        <v>78076926</v>
      </c>
      <c r="D104">
        <v>37801918</v>
      </c>
      <c r="E104">
        <v>1</v>
      </c>
      <c r="F104">
        <v>1</v>
      </c>
      <c r="G104">
        <v>1</v>
      </c>
      <c r="H104">
        <v>3</v>
      </c>
      <c r="I104" t="s">
        <v>513</v>
      </c>
      <c r="J104" t="s">
        <v>514</v>
      </c>
      <c r="K104" t="s">
        <v>515</v>
      </c>
      <c r="L104">
        <v>1374</v>
      </c>
      <c r="N104">
        <v>1013</v>
      </c>
      <c r="O104" t="s">
        <v>516</v>
      </c>
      <c r="P104" t="s">
        <v>516</v>
      </c>
      <c r="Q104">
        <v>1</v>
      </c>
      <c r="W104">
        <v>0</v>
      </c>
      <c r="X104">
        <v>2131831278</v>
      </c>
      <c r="Y104">
        <f t="shared" si="42"/>
        <v>0</v>
      </c>
      <c r="AA104">
        <v>1</v>
      </c>
      <c r="AB104">
        <v>0</v>
      </c>
      <c r="AC104">
        <v>0</v>
      </c>
      <c r="AD104">
        <v>0</v>
      </c>
      <c r="AE104">
        <v>1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M104">
        <v>-2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0.15</v>
      </c>
      <c r="AU104" t="s">
        <v>36</v>
      </c>
      <c r="AV104">
        <v>0</v>
      </c>
      <c r="AW104">
        <v>2</v>
      </c>
      <c r="AX104">
        <v>78076942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V104">
        <v>0</v>
      </c>
      <c r="CW104">
        <v>0</v>
      </c>
      <c r="CX104">
        <f>ROUND(Y104*Source!I67,9)</f>
        <v>0</v>
      </c>
      <c r="CY104">
        <f t="shared" si="43"/>
        <v>1</v>
      </c>
      <c r="CZ104">
        <f t="shared" si="44"/>
        <v>1</v>
      </c>
      <c r="DA104">
        <f t="shared" si="45"/>
        <v>1</v>
      </c>
      <c r="DB104">
        <f t="shared" si="46"/>
        <v>0</v>
      </c>
      <c r="DC104">
        <f t="shared" si="47"/>
        <v>0</v>
      </c>
      <c r="DD104" t="s">
        <v>3</v>
      </c>
      <c r="DE104" t="s">
        <v>3</v>
      </c>
      <c r="DF104">
        <f>ROUND(ROUND(AE104,2)*CX104,2)</f>
        <v>0</v>
      </c>
      <c r="DG104">
        <f t="shared" si="40"/>
        <v>0</v>
      </c>
      <c r="DH104">
        <f t="shared" si="41"/>
        <v>0</v>
      </c>
      <c r="DI104">
        <f t="shared" si="22"/>
        <v>0</v>
      </c>
      <c r="DJ104">
        <f t="shared" si="49"/>
        <v>0</v>
      </c>
      <c r="DK104">
        <v>0</v>
      </c>
      <c r="DL104" t="s">
        <v>3</v>
      </c>
      <c r="DM104">
        <v>0</v>
      </c>
      <c r="DN104" t="s">
        <v>3</v>
      </c>
      <c r="DO104">
        <v>0</v>
      </c>
    </row>
    <row r="105" spans="1:119" x14ac:dyDescent="0.2">
      <c r="A105">
        <f>ROW(Source!A69)</f>
        <v>69</v>
      </c>
      <c r="B105">
        <v>78076343</v>
      </c>
      <c r="C105">
        <v>78076944</v>
      </c>
      <c r="D105">
        <v>23351395</v>
      </c>
      <c r="E105">
        <v>1</v>
      </c>
      <c r="F105">
        <v>1</v>
      </c>
      <c r="G105">
        <v>1</v>
      </c>
      <c r="H105">
        <v>1</v>
      </c>
      <c r="I105" t="s">
        <v>523</v>
      </c>
      <c r="J105" t="s">
        <v>3</v>
      </c>
      <c r="K105" t="s">
        <v>524</v>
      </c>
      <c r="L105">
        <v>1369</v>
      </c>
      <c r="N105">
        <v>1013</v>
      </c>
      <c r="O105" t="s">
        <v>492</v>
      </c>
      <c r="P105" t="s">
        <v>492</v>
      </c>
      <c r="Q105">
        <v>1</v>
      </c>
      <c r="W105">
        <v>0</v>
      </c>
      <c r="X105">
        <v>1072260845</v>
      </c>
      <c r="Y105">
        <f>AT105</f>
        <v>0.84</v>
      </c>
      <c r="AA105">
        <v>0</v>
      </c>
      <c r="AB105">
        <v>0</v>
      </c>
      <c r="AC105">
        <v>0</v>
      </c>
      <c r="AD105">
        <v>8.99</v>
      </c>
      <c r="AE105">
        <v>0</v>
      </c>
      <c r="AF105">
        <v>0</v>
      </c>
      <c r="AG105">
        <v>0</v>
      </c>
      <c r="AH105">
        <v>8.99</v>
      </c>
      <c r="AI105">
        <v>1</v>
      </c>
      <c r="AJ105">
        <v>1</v>
      </c>
      <c r="AK105">
        <v>1</v>
      </c>
      <c r="AL105">
        <v>1</v>
      </c>
      <c r="AM105">
        <v>-2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3</v>
      </c>
      <c r="AT105">
        <v>0.84</v>
      </c>
      <c r="AU105" t="s">
        <v>3</v>
      </c>
      <c r="AV105">
        <v>1</v>
      </c>
      <c r="AW105">
        <v>2</v>
      </c>
      <c r="AX105">
        <v>78076952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U105">
        <f>ROUND(AT105*Source!I69*AH105*AL105,2)</f>
        <v>0</v>
      </c>
      <c r="CV105">
        <f>ROUND(Y105*Source!I69,9)</f>
        <v>0</v>
      </c>
      <c r="CW105">
        <v>0</v>
      </c>
      <c r="CX105">
        <f>ROUND(Y105*Source!I69,9)</f>
        <v>0</v>
      </c>
      <c r="CY105">
        <f>AD105</f>
        <v>8.99</v>
      </c>
      <c r="CZ105">
        <f>AH105</f>
        <v>8.99</v>
      </c>
      <c r="DA105">
        <f>AL105</f>
        <v>1</v>
      </c>
      <c r="DB105">
        <f>ROUND(ROUND(AT105*CZ105,2),2)</f>
        <v>7.55</v>
      </c>
      <c r="DC105">
        <f>ROUND(ROUND(AT105*AG105,2),2)</f>
        <v>0</v>
      </c>
      <c r="DD105" t="s">
        <v>3</v>
      </c>
      <c r="DE105" t="s">
        <v>3</v>
      </c>
      <c r="DF105">
        <f>ROUND(ROUND(AE105,2)*CX105,2)</f>
        <v>0</v>
      </c>
      <c r="DG105">
        <f t="shared" si="40"/>
        <v>0</v>
      </c>
      <c r="DH105">
        <f t="shared" si="41"/>
        <v>0</v>
      </c>
      <c r="DI105">
        <f t="shared" si="22"/>
        <v>0</v>
      </c>
      <c r="DJ105">
        <f>DI105</f>
        <v>0</v>
      </c>
      <c r="DK105">
        <v>0</v>
      </c>
      <c r="DL105" t="s">
        <v>3</v>
      </c>
      <c r="DM105">
        <v>0</v>
      </c>
      <c r="DN105" t="s">
        <v>3</v>
      </c>
      <c r="DO105">
        <v>0</v>
      </c>
    </row>
    <row r="106" spans="1:119" x14ac:dyDescent="0.2">
      <c r="A106">
        <f>ROW(Source!A69)</f>
        <v>69</v>
      </c>
      <c r="B106">
        <v>78076343</v>
      </c>
      <c r="C106">
        <v>78076944</v>
      </c>
      <c r="D106">
        <v>37731563</v>
      </c>
      <c r="E106">
        <v>1</v>
      </c>
      <c r="F106">
        <v>1</v>
      </c>
      <c r="G106">
        <v>1</v>
      </c>
      <c r="H106">
        <v>3</v>
      </c>
      <c r="I106" t="s">
        <v>583</v>
      </c>
      <c r="J106" t="s">
        <v>584</v>
      </c>
      <c r="K106" t="s">
        <v>585</v>
      </c>
      <c r="L106">
        <v>1346</v>
      </c>
      <c r="N106">
        <v>1009</v>
      </c>
      <c r="O106" t="s">
        <v>505</v>
      </c>
      <c r="P106" t="s">
        <v>505</v>
      </c>
      <c r="Q106">
        <v>1</v>
      </c>
      <c r="W106">
        <v>0</v>
      </c>
      <c r="X106">
        <v>1449902051</v>
      </c>
      <c r="Y106">
        <f t="shared" ref="Y106:Y111" si="50">(AT106*0)</f>
        <v>0</v>
      </c>
      <c r="AA106">
        <v>485.73</v>
      </c>
      <c r="AB106">
        <v>0</v>
      </c>
      <c r="AC106">
        <v>0</v>
      </c>
      <c r="AD106">
        <v>0</v>
      </c>
      <c r="AE106">
        <v>28.93</v>
      </c>
      <c r="AF106">
        <v>0</v>
      </c>
      <c r="AG106">
        <v>0</v>
      </c>
      <c r="AH106">
        <v>0</v>
      </c>
      <c r="AI106">
        <v>16.79</v>
      </c>
      <c r="AJ106">
        <v>1</v>
      </c>
      <c r="AK106">
        <v>1</v>
      </c>
      <c r="AL106">
        <v>1</v>
      </c>
      <c r="AM106">
        <v>2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0.01</v>
      </c>
      <c r="AU106" t="s">
        <v>36</v>
      </c>
      <c r="AV106">
        <v>0</v>
      </c>
      <c r="AW106">
        <v>2</v>
      </c>
      <c r="AX106">
        <v>78076953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V106">
        <v>0</v>
      </c>
      <c r="CW106">
        <v>0</v>
      </c>
      <c r="CX106">
        <f>ROUND(Y106*Source!I69,9)</f>
        <v>0</v>
      </c>
      <c r="CY106">
        <f t="shared" ref="CY106:CY111" si="51">AA106</f>
        <v>485.73</v>
      </c>
      <c r="CZ106">
        <f t="shared" ref="CZ106:CZ111" si="52">AE106</f>
        <v>28.93</v>
      </c>
      <c r="DA106">
        <f t="shared" ref="DA106:DA111" si="53">AI106</f>
        <v>16.79</v>
      </c>
      <c r="DB106">
        <f t="shared" ref="DB106:DB111" si="54">ROUND((ROUND(AT106*CZ106,2)*0),2)</f>
        <v>0</v>
      </c>
      <c r="DC106">
        <f t="shared" ref="DC106:DC111" si="55">ROUND((ROUND(AT106*AG106,2)*0),2)</f>
        <v>0</v>
      </c>
      <c r="DD106" t="s">
        <v>3</v>
      </c>
      <c r="DE106" t="s">
        <v>3</v>
      </c>
      <c r="DF106">
        <f>ROUND(ROUND(AE106*AI106,2)*CX106,2)</f>
        <v>0</v>
      </c>
      <c r="DG106">
        <f t="shared" si="40"/>
        <v>0</v>
      </c>
      <c r="DH106">
        <f t="shared" si="41"/>
        <v>0</v>
      </c>
      <c r="DI106">
        <f t="shared" si="22"/>
        <v>0</v>
      </c>
      <c r="DJ106">
        <f t="shared" ref="DJ106:DJ111" si="56">DF106</f>
        <v>0</v>
      </c>
      <c r="DK106">
        <v>0</v>
      </c>
      <c r="DL106" t="s">
        <v>3</v>
      </c>
      <c r="DM106">
        <v>0</v>
      </c>
      <c r="DN106" t="s">
        <v>3</v>
      </c>
      <c r="DO106">
        <v>0</v>
      </c>
    </row>
    <row r="107" spans="1:119" x14ac:dyDescent="0.2">
      <c r="A107">
        <f>ROW(Source!A69)</f>
        <v>69</v>
      </c>
      <c r="B107">
        <v>78076343</v>
      </c>
      <c r="C107">
        <v>78076944</v>
      </c>
      <c r="D107">
        <v>37737280</v>
      </c>
      <c r="E107">
        <v>1</v>
      </c>
      <c r="F107">
        <v>1</v>
      </c>
      <c r="G107">
        <v>1</v>
      </c>
      <c r="H107">
        <v>3</v>
      </c>
      <c r="I107" t="s">
        <v>589</v>
      </c>
      <c r="J107" t="s">
        <v>590</v>
      </c>
      <c r="K107" t="s">
        <v>591</v>
      </c>
      <c r="L107">
        <v>1348</v>
      </c>
      <c r="N107">
        <v>1009</v>
      </c>
      <c r="O107" t="s">
        <v>522</v>
      </c>
      <c r="P107" t="s">
        <v>522</v>
      </c>
      <c r="Q107">
        <v>1000</v>
      </c>
      <c r="W107">
        <v>0</v>
      </c>
      <c r="X107">
        <v>1257712643</v>
      </c>
      <c r="Y107">
        <f t="shared" si="50"/>
        <v>0</v>
      </c>
      <c r="AA107">
        <v>114728.9</v>
      </c>
      <c r="AB107">
        <v>0</v>
      </c>
      <c r="AC107">
        <v>0</v>
      </c>
      <c r="AD107">
        <v>0</v>
      </c>
      <c r="AE107">
        <v>12430</v>
      </c>
      <c r="AF107">
        <v>0</v>
      </c>
      <c r="AG107">
        <v>0</v>
      </c>
      <c r="AH107">
        <v>0</v>
      </c>
      <c r="AI107">
        <v>9.23</v>
      </c>
      <c r="AJ107">
        <v>1</v>
      </c>
      <c r="AK107">
        <v>1</v>
      </c>
      <c r="AL107">
        <v>1</v>
      </c>
      <c r="AM107">
        <v>2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1E-4</v>
      </c>
      <c r="AU107" t="s">
        <v>36</v>
      </c>
      <c r="AV107">
        <v>0</v>
      </c>
      <c r="AW107">
        <v>2</v>
      </c>
      <c r="AX107">
        <v>78076954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V107">
        <v>0</v>
      </c>
      <c r="CW107">
        <v>0</v>
      </c>
      <c r="CX107">
        <f>ROUND(Y107*Source!I69,9)</f>
        <v>0</v>
      </c>
      <c r="CY107">
        <f t="shared" si="51"/>
        <v>114728.9</v>
      </c>
      <c r="CZ107">
        <f t="shared" si="52"/>
        <v>12430</v>
      </c>
      <c r="DA107">
        <f t="shared" si="53"/>
        <v>9.23</v>
      </c>
      <c r="DB107">
        <f t="shared" si="54"/>
        <v>0</v>
      </c>
      <c r="DC107">
        <f t="shared" si="55"/>
        <v>0</v>
      </c>
      <c r="DD107" t="s">
        <v>3</v>
      </c>
      <c r="DE107" t="s">
        <v>3</v>
      </c>
      <c r="DF107">
        <f>ROUND(ROUND(AE107*AI107,2)*CX107,2)</f>
        <v>0</v>
      </c>
      <c r="DG107">
        <f t="shared" si="40"/>
        <v>0</v>
      </c>
      <c r="DH107">
        <f t="shared" si="41"/>
        <v>0</v>
      </c>
      <c r="DI107">
        <f t="shared" si="22"/>
        <v>0</v>
      </c>
      <c r="DJ107">
        <f t="shared" si="56"/>
        <v>0</v>
      </c>
      <c r="DK107">
        <v>0</v>
      </c>
      <c r="DL107" t="s">
        <v>3</v>
      </c>
      <c r="DM107">
        <v>0</v>
      </c>
      <c r="DN107" t="s">
        <v>3</v>
      </c>
      <c r="DO107">
        <v>0</v>
      </c>
    </row>
    <row r="108" spans="1:119" x14ac:dyDescent="0.2">
      <c r="A108">
        <f>ROW(Source!A69)</f>
        <v>69</v>
      </c>
      <c r="B108">
        <v>78076343</v>
      </c>
      <c r="C108">
        <v>78076944</v>
      </c>
      <c r="D108">
        <v>37729677</v>
      </c>
      <c r="E108">
        <v>1</v>
      </c>
      <c r="F108">
        <v>1</v>
      </c>
      <c r="G108">
        <v>1</v>
      </c>
      <c r="H108">
        <v>3</v>
      </c>
      <c r="I108" t="s">
        <v>502</v>
      </c>
      <c r="J108" t="s">
        <v>503</v>
      </c>
      <c r="K108" t="s">
        <v>504</v>
      </c>
      <c r="L108">
        <v>1346</v>
      </c>
      <c r="N108">
        <v>1009</v>
      </c>
      <c r="O108" t="s">
        <v>505</v>
      </c>
      <c r="P108" t="s">
        <v>505</v>
      </c>
      <c r="Q108">
        <v>1</v>
      </c>
      <c r="W108">
        <v>0</v>
      </c>
      <c r="X108">
        <v>-1781767665</v>
      </c>
      <c r="Y108">
        <f t="shared" si="50"/>
        <v>0</v>
      </c>
      <c r="AA108">
        <v>356.42</v>
      </c>
      <c r="AB108">
        <v>0</v>
      </c>
      <c r="AC108">
        <v>0</v>
      </c>
      <c r="AD108">
        <v>0</v>
      </c>
      <c r="AE108">
        <v>28.4</v>
      </c>
      <c r="AF108">
        <v>0</v>
      </c>
      <c r="AG108">
        <v>0</v>
      </c>
      <c r="AH108">
        <v>0</v>
      </c>
      <c r="AI108">
        <v>12.55</v>
      </c>
      <c r="AJ108">
        <v>1</v>
      </c>
      <c r="AK108">
        <v>1</v>
      </c>
      <c r="AL108">
        <v>1</v>
      </c>
      <c r="AM108">
        <v>2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2.0000000000000001E-4</v>
      </c>
      <c r="AU108" t="s">
        <v>36</v>
      </c>
      <c r="AV108">
        <v>0</v>
      </c>
      <c r="AW108">
        <v>2</v>
      </c>
      <c r="AX108">
        <v>78076955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V108">
        <v>0</v>
      </c>
      <c r="CW108">
        <v>0</v>
      </c>
      <c r="CX108">
        <f>ROUND(Y108*Source!I69,9)</f>
        <v>0</v>
      </c>
      <c r="CY108">
        <f t="shared" si="51"/>
        <v>356.42</v>
      </c>
      <c r="CZ108">
        <f t="shared" si="52"/>
        <v>28.4</v>
      </c>
      <c r="DA108">
        <f t="shared" si="53"/>
        <v>12.55</v>
      </c>
      <c r="DB108">
        <f t="shared" si="54"/>
        <v>0</v>
      </c>
      <c r="DC108">
        <f t="shared" si="55"/>
        <v>0</v>
      </c>
      <c r="DD108" t="s">
        <v>3</v>
      </c>
      <c r="DE108" t="s">
        <v>3</v>
      </c>
      <c r="DF108">
        <f>ROUND(ROUND(AE108*AI108,2)*CX108,2)</f>
        <v>0</v>
      </c>
      <c r="DG108">
        <f t="shared" si="40"/>
        <v>0</v>
      </c>
      <c r="DH108">
        <f t="shared" si="41"/>
        <v>0</v>
      </c>
      <c r="DI108">
        <f t="shared" si="22"/>
        <v>0</v>
      </c>
      <c r="DJ108">
        <f t="shared" si="56"/>
        <v>0</v>
      </c>
      <c r="DK108">
        <v>0</v>
      </c>
      <c r="DL108" t="s">
        <v>3</v>
      </c>
      <c r="DM108">
        <v>0</v>
      </c>
      <c r="DN108" t="s">
        <v>3</v>
      </c>
      <c r="DO108">
        <v>0</v>
      </c>
    </row>
    <row r="109" spans="1:119" x14ac:dyDescent="0.2">
      <c r="A109">
        <f>ROW(Source!A69)</f>
        <v>69</v>
      </c>
      <c r="B109">
        <v>78076343</v>
      </c>
      <c r="C109">
        <v>78076944</v>
      </c>
      <c r="D109">
        <v>37785795</v>
      </c>
      <c r="E109">
        <v>1</v>
      </c>
      <c r="F109">
        <v>1</v>
      </c>
      <c r="G109">
        <v>1</v>
      </c>
      <c r="H109">
        <v>3</v>
      </c>
      <c r="I109" t="s">
        <v>510</v>
      </c>
      <c r="J109" t="s">
        <v>511</v>
      </c>
      <c r="K109" t="s">
        <v>512</v>
      </c>
      <c r="L109">
        <v>1346</v>
      </c>
      <c r="N109">
        <v>1009</v>
      </c>
      <c r="O109" t="s">
        <v>505</v>
      </c>
      <c r="P109" t="s">
        <v>505</v>
      </c>
      <c r="Q109">
        <v>1</v>
      </c>
      <c r="W109">
        <v>0</v>
      </c>
      <c r="X109">
        <v>-1384209739</v>
      </c>
      <c r="Y109">
        <f t="shared" si="50"/>
        <v>0</v>
      </c>
      <c r="AA109">
        <v>1299.83</v>
      </c>
      <c r="AB109">
        <v>0</v>
      </c>
      <c r="AC109">
        <v>0</v>
      </c>
      <c r="AD109">
        <v>0</v>
      </c>
      <c r="AE109">
        <v>69.03</v>
      </c>
      <c r="AF109">
        <v>0</v>
      </c>
      <c r="AG109">
        <v>0</v>
      </c>
      <c r="AH109">
        <v>0</v>
      </c>
      <c r="AI109">
        <v>18.829999999999998</v>
      </c>
      <c r="AJ109">
        <v>1</v>
      </c>
      <c r="AK109">
        <v>1</v>
      </c>
      <c r="AL109">
        <v>1</v>
      </c>
      <c r="AM109">
        <v>2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2E-3</v>
      </c>
      <c r="AU109" t="s">
        <v>36</v>
      </c>
      <c r="AV109">
        <v>0</v>
      </c>
      <c r="AW109">
        <v>2</v>
      </c>
      <c r="AX109">
        <v>78076956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V109">
        <v>0</v>
      </c>
      <c r="CW109">
        <v>0</v>
      </c>
      <c r="CX109">
        <f>ROUND(Y109*Source!I69,9)</f>
        <v>0</v>
      </c>
      <c r="CY109">
        <f t="shared" si="51"/>
        <v>1299.83</v>
      </c>
      <c r="CZ109">
        <f t="shared" si="52"/>
        <v>69.03</v>
      </c>
      <c r="DA109">
        <f t="shared" si="53"/>
        <v>18.829999999999998</v>
      </c>
      <c r="DB109">
        <f t="shared" si="54"/>
        <v>0</v>
      </c>
      <c r="DC109">
        <f t="shared" si="55"/>
        <v>0</v>
      </c>
      <c r="DD109" t="s">
        <v>3</v>
      </c>
      <c r="DE109" t="s">
        <v>3</v>
      </c>
      <c r="DF109">
        <f>ROUND(ROUND(AE109*AI109,2)*CX109,2)</f>
        <v>0</v>
      </c>
      <c r="DG109">
        <f t="shared" si="40"/>
        <v>0</v>
      </c>
      <c r="DH109">
        <f t="shared" si="41"/>
        <v>0</v>
      </c>
      <c r="DI109">
        <f t="shared" si="22"/>
        <v>0</v>
      </c>
      <c r="DJ109">
        <f t="shared" si="56"/>
        <v>0</v>
      </c>
      <c r="DK109">
        <v>0</v>
      </c>
      <c r="DL109" t="s">
        <v>3</v>
      </c>
      <c r="DM109">
        <v>0</v>
      </c>
      <c r="DN109" t="s">
        <v>3</v>
      </c>
      <c r="DO109">
        <v>0</v>
      </c>
    </row>
    <row r="110" spans="1:119" x14ac:dyDescent="0.2">
      <c r="A110">
        <f>ROW(Source!A69)</f>
        <v>69</v>
      </c>
      <c r="B110">
        <v>78076343</v>
      </c>
      <c r="C110">
        <v>78076944</v>
      </c>
      <c r="D110">
        <v>37786818</v>
      </c>
      <c r="E110">
        <v>1</v>
      </c>
      <c r="F110">
        <v>1</v>
      </c>
      <c r="G110">
        <v>1</v>
      </c>
      <c r="H110">
        <v>3</v>
      </c>
      <c r="I110" t="s">
        <v>592</v>
      </c>
      <c r="J110" t="s">
        <v>593</v>
      </c>
      <c r="K110" t="s">
        <v>594</v>
      </c>
      <c r="L110">
        <v>1346</v>
      </c>
      <c r="N110">
        <v>1009</v>
      </c>
      <c r="O110" t="s">
        <v>505</v>
      </c>
      <c r="P110" t="s">
        <v>505</v>
      </c>
      <c r="Q110">
        <v>1</v>
      </c>
      <c r="W110">
        <v>0</v>
      </c>
      <c r="X110">
        <v>321068592</v>
      </c>
      <c r="Y110">
        <f t="shared" si="50"/>
        <v>0</v>
      </c>
      <c r="AA110">
        <v>296.11</v>
      </c>
      <c r="AB110">
        <v>0</v>
      </c>
      <c r="AC110">
        <v>0</v>
      </c>
      <c r="AD110">
        <v>0</v>
      </c>
      <c r="AE110">
        <v>38.909999999999997</v>
      </c>
      <c r="AF110">
        <v>0</v>
      </c>
      <c r="AG110">
        <v>0</v>
      </c>
      <c r="AH110">
        <v>0</v>
      </c>
      <c r="AI110">
        <v>7.61</v>
      </c>
      <c r="AJ110">
        <v>1</v>
      </c>
      <c r="AK110">
        <v>1</v>
      </c>
      <c r="AL110">
        <v>1</v>
      </c>
      <c r="AM110">
        <v>2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1.42E-3</v>
      </c>
      <c r="AU110" t="s">
        <v>36</v>
      </c>
      <c r="AV110">
        <v>0</v>
      </c>
      <c r="AW110">
        <v>2</v>
      </c>
      <c r="AX110">
        <v>78076957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V110">
        <v>0</v>
      </c>
      <c r="CW110">
        <v>0</v>
      </c>
      <c r="CX110">
        <f>ROUND(Y110*Source!I69,9)</f>
        <v>0</v>
      </c>
      <c r="CY110">
        <f t="shared" si="51"/>
        <v>296.11</v>
      </c>
      <c r="CZ110">
        <f t="shared" si="52"/>
        <v>38.909999999999997</v>
      </c>
      <c r="DA110">
        <f t="shared" si="53"/>
        <v>7.61</v>
      </c>
      <c r="DB110">
        <f t="shared" si="54"/>
        <v>0</v>
      </c>
      <c r="DC110">
        <f t="shared" si="55"/>
        <v>0</v>
      </c>
      <c r="DD110" t="s">
        <v>3</v>
      </c>
      <c r="DE110" t="s">
        <v>3</v>
      </c>
      <c r="DF110">
        <f>ROUND(ROUND(AE110*AI110,2)*CX110,2)</f>
        <v>0</v>
      </c>
      <c r="DG110">
        <f t="shared" si="40"/>
        <v>0</v>
      </c>
      <c r="DH110">
        <f t="shared" si="41"/>
        <v>0</v>
      </c>
      <c r="DI110">
        <f t="shared" si="22"/>
        <v>0</v>
      </c>
      <c r="DJ110">
        <f t="shared" si="56"/>
        <v>0</v>
      </c>
      <c r="DK110">
        <v>0</v>
      </c>
      <c r="DL110" t="s">
        <v>3</v>
      </c>
      <c r="DM110">
        <v>0</v>
      </c>
      <c r="DN110" t="s">
        <v>3</v>
      </c>
      <c r="DO110">
        <v>0</v>
      </c>
    </row>
    <row r="111" spans="1:119" x14ac:dyDescent="0.2">
      <c r="A111">
        <f>ROW(Source!A69)</f>
        <v>69</v>
      </c>
      <c r="B111">
        <v>78076343</v>
      </c>
      <c r="C111">
        <v>78076944</v>
      </c>
      <c r="D111">
        <v>37801918</v>
      </c>
      <c r="E111">
        <v>1</v>
      </c>
      <c r="F111">
        <v>1</v>
      </c>
      <c r="G111">
        <v>1</v>
      </c>
      <c r="H111">
        <v>3</v>
      </c>
      <c r="I111" t="s">
        <v>513</v>
      </c>
      <c r="J111" t="s">
        <v>514</v>
      </c>
      <c r="K111" t="s">
        <v>515</v>
      </c>
      <c r="L111">
        <v>1374</v>
      </c>
      <c r="N111">
        <v>1013</v>
      </c>
      <c r="O111" t="s">
        <v>516</v>
      </c>
      <c r="P111" t="s">
        <v>516</v>
      </c>
      <c r="Q111">
        <v>1</v>
      </c>
      <c r="W111">
        <v>0</v>
      </c>
      <c r="X111">
        <v>2131831278</v>
      </c>
      <c r="Y111">
        <f t="shared" si="50"/>
        <v>0</v>
      </c>
      <c r="AA111">
        <v>1</v>
      </c>
      <c r="AB111">
        <v>0</v>
      </c>
      <c r="AC111">
        <v>0</v>
      </c>
      <c r="AD111">
        <v>0</v>
      </c>
      <c r="AE111">
        <v>1</v>
      </c>
      <c r="AF111">
        <v>0</v>
      </c>
      <c r="AG111">
        <v>0</v>
      </c>
      <c r="AH111">
        <v>0</v>
      </c>
      <c r="AI111">
        <v>1</v>
      </c>
      <c r="AJ111">
        <v>1</v>
      </c>
      <c r="AK111">
        <v>1</v>
      </c>
      <c r="AL111">
        <v>1</v>
      </c>
      <c r="AM111">
        <v>-2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0.15</v>
      </c>
      <c r="AU111" t="s">
        <v>36</v>
      </c>
      <c r="AV111">
        <v>0</v>
      </c>
      <c r="AW111">
        <v>2</v>
      </c>
      <c r="AX111">
        <v>78076958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V111">
        <v>0</v>
      </c>
      <c r="CW111">
        <v>0</v>
      </c>
      <c r="CX111">
        <f>ROUND(Y111*Source!I69,9)</f>
        <v>0</v>
      </c>
      <c r="CY111">
        <f t="shared" si="51"/>
        <v>1</v>
      </c>
      <c r="CZ111">
        <f t="shared" si="52"/>
        <v>1</v>
      </c>
      <c r="DA111">
        <f t="shared" si="53"/>
        <v>1</v>
      </c>
      <c r="DB111">
        <f t="shared" si="54"/>
        <v>0</v>
      </c>
      <c r="DC111">
        <f t="shared" si="55"/>
        <v>0</v>
      </c>
      <c r="DD111" t="s">
        <v>3</v>
      </c>
      <c r="DE111" t="s">
        <v>3</v>
      </c>
      <c r="DF111">
        <f>ROUND(ROUND(AE111,2)*CX111,2)</f>
        <v>0</v>
      </c>
      <c r="DG111">
        <f t="shared" si="40"/>
        <v>0</v>
      </c>
      <c r="DH111">
        <f t="shared" si="41"/>
        <v>0</v>
      </c>
      <c r="DI111">
        <f t="shared" si="22"/>
        <v>0</v>
      </c>
      <c r="DJ111">
        <f t="shared" si="56"/>
        <v>0</v>
      </c>
      <c r="DK111">
        <v>0</v>
      </c>
      <c r="DL111" t="s">
        <v>3</v>
      </c>
      <c r="DM111">
        <v>0</v>
      </c>
      <c r="DN111" t="s">
        <v>3</v>
      </c>
      <c r="DO111">
        <v>0</v>
      </c>
    </row>
    <row r="112" spans="1:119" x14ac:dyDescent="0.2">
      <c r="A112">
        <f>ROW(Source!A72)</f>
        <v>72</v>
      </c>
      <c r="B112">
        <v>78076343</v>
      </c>
      <c r="C112">
        <v>78076961</v>
      </c>
      <c r="D112">
        <v>23361429</v>
      </c>
      <c r="E112">
        <v>1</v>
      </c>
      <c r="F112">
        <v>1</v>
      </c>
      <c r="G112">
        <v>1</v>
      </c>
      <c r="H112">
        <v>1</v>
      </c>
      <c r="I112" t="s">
        <v>595</v>
      </c>
      <c r="J112" t="s">
        <v>3</v>
      </c>
      <c r="K112" t="s">
        <v>596</v>
      </c>
      <c r="L112">
        <v>1369</v>
      </c>
      <c r="N112">
        <v>1013</v>
      </c>
      <c r="O112" t="s">
        <v>492</v>
      </c>
      <c r="P112" t="s">
        <v>492</v>
      </c>
      <c r="Q112">
        <v>1</v>
      </c>
      <c r="W112">
        <v>0</v>
      </c>
      <c r="X112">
        <v>494302742</v>
      </c>
      <c r="Y112">
        <f>AT112</f>
        <v>3.6</v>
      </c>
      <c r="AA112">
        <v>0</v>
      </c>
      <c r="AB112">
        <v>0</v>
      </c>
      <c r="AC112">
        <v>0</v>
      </c>
      <c r="AD112">
        <v>9.5399999999999991</v>
      </c>
      <c r="AE112">
        <v>0</v>
      </c>
      <c r="AF112">
        <v>0</v>
      </c>
      <c r="AG112">
        <v>0</v>
      </c>
      <c r="AH112">
        <v>9.5399999999999991</v>
      </c>
      <c r="AI112">
        <v>1</v>
      </c>
      <c r="AJ112">
        <v>1</v>
      </c>
      <c r="AK112">
        <v>1</v>
      </c>
      <c r="AL112">
        <v>1</v>
      </c>
      <c r="AM112">
        <v>-2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3.6</v>
      </c>
      <c r="AU112" t="s">
        <v>3</v>
      </c>
      <c r="AV112">
        <v>1</v>
      </c>
      <c r="AW112">
        <v>2</v>
      </c>
      <c r="AX112">
        <v>78076969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U112">
        <f>ROUND(AT112*Source!I72*AH112*AL112,2)</f>
        <v>0</v>
      </c>
      <c r="CV112">
        <f>ROUND(Y112*Source!I72,9)</f>
        <v>0</v>
      </c>
      <c r="CW112">
        <v>0</v>
      </c>
      <c r="CX112">
        <f>ROUND(Y112*Source!I72,9)</f>
        <v>0</v>
      </c>
      <c r="CY112">
        <f>AD112</f>
        <v>9.5399999999999991</v>
      </c>
      <c r="CZ112">
        <f>AH112</f>
        <v>9.5399999999999991</v>
      </c>
      <c r="DA112">
        <f>AL112</f>
        <v>1</v>
      </c>
      <c r="DB112">
        <f>ROUND(ROUND(AT112*CZ112,2),2)</f>
        <v>34.340000000000003</v>
      </c>
      <c r="DC112">
        <f>ROUND(ROUND(AT112*AG112,2),2)</f>
        <v>0</v>
      </c>
      <c r="DD112" t="s">
        <v>3</v>
      </c>
      <c r="DE112" t="s">
        <v>3</v>
      </c>
      <c r="DF112">
        <f>ROUND(ROUND(AE112,2)*CX112,2)</f>
        <v>0</v>
      </c>
      <c r="DG112">
        <f t="shared" si="40"/>
        <v>0</v>
      </c>
      <c r="DH112">
        <f t="shared" si="41"/>
        <v>0</v>
      </c>
      <c r="DI112">
        <f t="shared" si="22"/>
        <v>0</v>
      </c>
      <c r="DJ112">
        <f>DI112</f>
        <v>0</v>
      </c>
      <c r="DK112">
        <v>0</v>
      </c>
      <c r="DL112" t="s">
        <v>3</v>
      </c>
      <c r="DM112">
        <v>0</v>
      </c>
      <c r="DN112" t="s">
        <v>3</v>
      </c>
      <c r="DO112">
        <v>0</v>
      </c>
    </row>
    <row r="113" spans="1:119" x14ac:dyDescent="0.2">
      <c r="A113">
        <f>ROW(Source!A72)</f>
        <v>72</v>
      </c>
      <c r="B113">
        <v>78076343</v>
      </c>
      <c r="C113">
        <v>78076961</v>
      </c>
      <c r="D113">
        <v>37804065</v>
      </c>
      <c r="E113">
        <v>1</v>
      </c>
      <c r="F113">
        <v>1</v>
      </c>
      <c r="G113">
        <v>1</v>
      </c>
      <c r="H113">
        <v>2</v>
      </c>
      <c r="I113" t="s">
        <v>499</v>
      </c>
      <c r="J113" t="s">
        <v>500</v>
      </c>
      <c r="K113" t="s">
        <v>501</v>
      </c>
      <c r="L113">
        <v>1368</v>
      </c>
      <c r="N113">
        <v>1011</v>
      </c>
      <c r="O113" t="s">
        <v>187</v>
      </c>
      <c r="P113" t="s">
        <v>187</v>
      </c>
      <c r="Q113">
        <v>1</v>
      </c>
      <c r="W113">
        <v>0</v>
      </c>
      <c r="X113">
        <v>835824343</v>
      </c>
      <c r="Y113">
        <f>AT113</f>
        <v>0.09</v>
      </c>
      <c r="AA113">
        <v>0</v>
      </c>
      <c r="AB113">
        <v>12.53</v>
      </c>
      <c r="AC113">
        <v>0</v>
      </c>
      <c r="AD113">
        <v>0</v>
      </c>
      <c r="AE113">
        <v>0</v>
      </c>
      <c r="AF113">
        <v>2.15</v>
      </c>
      <c r="AG113">
        <v>0</v>
      </c>
      <c r="AH113">
        <v>0</v>
      </c>
      <c r="AI113">
        <v>1</v>
      </c>
      <c r="AJ113">
        <v>5.83</v>
      </c>
      <c r="AK113">
        <v>37.31</v>
      </c>
      <c r="AL113">
        <v>1</v>
      </c>
      <c r="AM113">
        <v>2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0.09</v>
      </c>
      <c r="AU113" t="s">
        <v>3</v>
      </c>
      <c r="AV113">
        <v>0</v>
      </c>
      <c r="AW113">
        <v>2</v>
      </c>
      <c r="AX113">
        <v>78076970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V113">
        <v>0</v>
      </c>
      <c r="CW113">
        <f>ROUND(Y113*Source!I72*DO113,9)</f>
        <v>0</v>
      </c>
      <c r="CX113">
        <f>ROUND(Y113*Source!I72,9)</f>
        <v>0</v>
      </c>
      <c r="CY113">
        <f>AB113</f>
        <v>12.53</v>
      </c>
      <c r="CZ113">
        <f>AF113</f>
        <v>2.15</v>
      </c>
      <c r="DA113">
        <f>AJ113</f>
        <v>5.83</v>
      </c>
      <c r="DB113">
        <f>ROUND(ROUND(AT113*CZ113,2),2)</f>
        <v>0.19</v>
      </c>
      <c r="DC113">
        <f>ROUND(ROUND(AT113*AG113,2),2)</f>
        <v>0</v>
      </c>
      <c r="DD113" t="s">
        <v>3</v>
      </c>
      <c r="DE113" t="s">
        <v>3</v>
      </c>
      <c r="DF113">
        <f>ROUND(ROUND(AE113,2)*CX113,2)</f>
        <v>0</v>
      </c>
      <c r="DG113">
        <f>ROUND(ROUND(AF113*AJ113,2)*CX113,2)</f>
        <v>0</v>
      </c>
      <c r="DH113">
        <f>ROUND(ROUND(AG113*AK113,2)*CX113,2)</f>
        <v>0</v>
      </c>
      <c r="DI113">
        <f t="shared" si="22"/>
        <v>0</v>
      </c>
      <c r="DJ113">
        <f>DG113</f>
        <v>0</v>
      </c>
      <c r="DK113">
        <v>0</v>
      </c>
      <c r="DL113" t="s">
        <v>3</v>
      </c>
      <c r="DM113">
        <v>0</v>
      </c>
      <c r="DN113" t="s">
        <v>3</v>
      </c>
      <c r="DO113">
        <v>0</v>
      </c>
    </row>
    <row r="114" spans="1:119" x14ac:dyDescent="0.2">
      <c r="A114">
        <f>ROW(Source!A72)</f>
        <v>72</v>
      </c>
      <c r="B114">
        <v>78076343</v>
      </c>
      <c r="C114">
        <v>78076961</v>
      </c>
      <c r="D114">
        <v>37729677</v>
      </c>
      <c r="E114">
        <v>1</v>
      </c>
      <c r="F114">
        <v>1</v>
      </c>
      <c r="G114">
        <v>1</v>
      </c>
      <c r="H114">
        <v>3</v>
      </c>
      <c r="I114" t="s">
        <v>502</v>
      </c>
      <c r="J114" t="s">
        <v>503</v>
      </c>
      <c r="K114" t="s">
        <v>504</v>
      </c>
      <c r="L114">
        <v>1346</v>
      </c>
      <c r="N114">
        <v>1009</v>
      </c>
      <c r="O114" t="s">
        <v>505</v>
      </c>
      <c r="P114" t="s">
        <v>505</v>
      </c>
      <c r="Q114">
        <v>1</v>
      </c>
      <c r="W114">
        <v>0</v>
      </c>
      <c r="X114">
        <v>-1781767665</v>
      </c>
      <c r="Y114">
        <f>(AT114*0)</f>
        <v>0</v>
      </c>
      <c r="AA114">
        <v>356.42</v>
      </c>
      <c r="AB114">
        <v>0</v>
      </c>
      <c r="AC114">
        <v>0</v>
      </c>
      <c r="AD114">
        <v>0</v>
      </c>
      <c r="AE114">
        <v>28.4</v>
      </c>
      <c r="AF114">
        <v>0</v>
      </c>
      <c r="AG114">
        <v>0</v>
      </c>
      <c r="AH114">
        <v>0</v>
      </c>
      <c r="AI114">
        <v>12.55</v>
      </c>
      <c r="AJ114">
        <v>1</v>
      </c>
      <c r="AK114">
        <v>1</v>
      </c>
      <c r="AL114">
        <v>1</v>
      </c>
      <c r="AM114">
        <v>2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5.9999999999999995E-4</v>
      </c>
      <c r="AU114" t="s">
        <v>36</v>
      </c>
      <c r="AV114">
        <v>0</v>
      </c>
      <c r="AW114">
        <v>2</v>
      </c>
      <c r="AX114">
        <v>78076971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V114">
        <v>0</v>
      </c>
      <c r="CW114">
        <v>0</v>
      </c>
      <c r="CX114">
        <f>ROUND(Y114*Source!I72,9)</f>
        <v>0</v>
      </c>
      <c r="CY114">
        <f>AA114</f>
        <v>356.42</v>
      </c>
      <c r="CZ114">
        <f>AE114</f>
        <v>28.4</v>
      </c>
      <c r="DA114">
        <f>AI114</f>
        <v>12.55</v>
      </c>
      <c r="DB114">
        <f>ROUND((ROUND(AT114*CZ114,2)*0),2)</f>
        <v>0</v>
      </c>
      <c r="DC114">
        <f>ROUND((ROUND(AT114*AG114,2)*0),2)</f>
        <v>0</v>
      </c>
      <c r="DD114" t="s">
        <v>3</v>
      </c>
      <c r="DE114" t="s">
        <v>3</v>
      </c>
      <c r="DF114">
        <f>ROUND(ROUND(AE114*AI114,2)*CX114,2)</f>
        <v>0</v>
      </c>
      <c r="DG114">
        <f t="shared" ref="DG114:DG120" si="57">ROUND(ROUND(AF114,2)*CX114,2)</f>
        <v>0</v>
      </c>
      <c r="DH114">
        <f t="shared" ref="DH114:DH120" si="58">ROUND(ROUND(AG114,2)*CX114,2)</f>
        <v>0</v>
      </c>
      <c r="DI114">
        <f t="shared" si="22"/>
        <v>0</v>
      </c>
      <c r="DJ114">
        <f>DF114</f>
        <v>0</v>
      </c>
      <c r="DK114">
        <v>0</v>
      </c>
      <c r="DL114" t="s">
        <v>3</v>
      </c>
      <c r="DM114">
        <v>0</v>
      </c>
      <c r="DN114" t="s">
        <v>3</v>
      </c>
      <c r="DO114">
        <v>0</v>
      </c>
    </row>
    <row r="115" spans="1:119" x14ac:dyDescent="0.2">
      <c r="A115">
        <f>ROW(Source!A72)</f>
        <v>72</v>
      </c>
      <c r="B115">
        <v>78076343</v>
      </c>
      <c r="C115">
        <v>78076961</v>
      </c>
      <c r="D115">
        <v>37737071</v>
      </c>
      <c r="E115">
        <v>1</v>
      </c>
      <c r="F115">
        <v>1</v>
      </c>
      <c r="G115">
        <v>1</v>
      </c>
      <c r="H115">
        <v>3</v>
      </c>
      <c r="I115" t="s">
        <v>506</v>
      </c>
      <c r="J115" t="s">
        <v>507</v>
      </c>
      <c r="K115" t="s">
        <v>508</v>
      </c>
      <c r="L115">
        <v>1358</v>
      </c>
      <c r="N115">
        <v>1010</v>
      </c>
      <c r="O115" t="s">
        <v>509</v>
      </c>
      <c r="P115" t="s">
        <v>509</v>
      </c>
      <c r="Q115">
        <v>10</v>
      </c>
      <c r="W115">
        <v>0</v>
      </c>
      <c r="X115">
        <v>1305178930</v>
      </c>
      <c r="Y115">
        <f>(AT115*0)</f>
        <v>0</v>
      </c>
      <c r="AA115">
        <v>97.83</v>
      </c>
      <c r="AB115">
        <v>0</v>
      </c>
      <c r="AC115">
        <v>0</v>
      </c>
      <c r="AD115">
        <v>0</v>
      </c>
      <c r="AE115">
        <v>8.4700000000000006</v>
      </c>
      <c r="AF115">
        <v>0</v>
      </c>
      <c r="AG115">
        <v>0</v>
      </c>
      <c r="AH115">
        <v>0</v>
      </c>
      <c r="AI115">
        <v>11.55</v>
      </c>
      <c r="AJ115">
        <v>1</v>
      </c>
      <c r="AK115">
        <v>1</v>
      </c>
      <c r="AL115">
        <v>1</v>
      </c>
      <c r="AM115">
        <v>2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0.2</v>
      </c>
      <c r="AU115" t="s">
        <v>36</v>
      </c>
      <c r="AV115">
        <v>0</v>
      </c>
      <c r="AW115">
        <v>2</v>
      </c>
      <c r="AX115">
        <v>78076972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V115">
        <v>0</v>
      </c>
      <c r="CW115">
        <v>0</v>
      </c>
      <c r="CX115">
        <f>ROUND(Y115*Source!I72,9)</f>
        <v>0</v>
      </c>
      <c r="CY115">
        <f>AA115</f>
        <v>97.83</v>
      </c>
      <c r="CZ115">
        <f>AE115</f>
        <v>8.4700000000000006</v>
      </c>
      <c r="DA115">
        <f>AI115</f>
        <v>11.55</v>
      </c>
      <c r="DB115">
        <f>ROUND((ROUND(AT115*CZ115,2)*0),2)</f>
        <v>0</v>
      </c>
      <c r="DC115">
        <f>ROUND((ROUND(AT115*AG115,2)*0),2)</f>
        <v>0</v>
      </c>
      <c r="DD115" t="s">
        <v>3</v>
      </c>
      <c r="DE115" t="s">
        <v>3</v>
      </c>
      <c r="DF115">
        <f>ROUND(ROUND(AE115*AI115,2)*CX115,2)</f>
        <v>0</v>
      </c>
      <c r="DG115">
        <f t="shared" si="57"/>
        <v>0</v>
      </c>
      <c r="DH115">
        <f t="shared" si="58"/>
        <v>0</v>
      </c>
      <c r="DI115">
        <f t="shared" si="22"/>
        <v>0</v>
      </c>
      <c r="DJ115">
        <f>DF115</f>
        <v>0</v>
      </c>
      <c r="DK115">
        <v>0</v>
      </c>
      <c r="DL115" t="s">
        <v>3</v>
      </c>
      <c r="DM115">
        <v>0</v>
      </c>
      <c r="DN115" t="s">
        <v>3</v>
      </c>
      <c r="DO115">
        <v>0</v>
      </c>
    </row>
    <row r="116" spans="1:119" x14ac:dyDescent="0.2">
      <c r="A116">
        <f>ROW(Source!A72)</f>
        <v>72</v>
      </c>
      <c r="B116">
        <v>78076343</v>
      </c>
      <c r="C116">
        <v>78076961</v>
      </c>
      <c r="D116">
        <v>37777026</v>
      </c>
      <c r="E116">
        <v>1</v>
      </c>
      <c r="F116">
        <v>1</v>
      </c>
      <c r="G116">
        <v>1</v>
      </c>
      <c r="H116">
        <v>3</v>
      </c>
      <c r="I116" t="s">
        <v>519</v>
      </c>
      <c r="J116" t="s">
        <v>520</v>
      </c>
      <c r="K116" t="s">
        <v>521</v>
      </c>
      <c r="L116">
        <v>1348</v>
      </c>
      <c r="N116">
        <v>1009</v>
      </c>
      <c r="O116" t="s">
        <v>522</v>
      </c>
      <c r="P116" t="s">
        <v>522</v>
      </c>
      <c r="Q116">
        <v>1000</v>
      </c>
      <c r="W116">
        <v>0</v>
      </c>
      <c r="X116">
        <v>-1829182015</v>
      </c>
      <c r="Y116">
        <f>(AT116*0)</f>
        <v>0</v>
      </c>
      <c r="AA116">
        <v>4657.2700000000004</v>
      </c>
      <c r="AB116">
        <v>0</v>
      </c>
      <c r="AC116">
        <v>0</v>
      </c>
      <c r="AD116">
        <v>0</v>
      </c>
      <c r="AE116">
        <v>729.98</v>
      </c>
      <c r="AF116">
        <v>0</v>
      </c>
      <c r="AG116">
        <v>0</v>
      </c>
      <c r="AH116">
        <v>0</v>
      </c>
      <c r="AI116">
        <v>6.38</v>
      </c>
      <c r="AJ116">
        <v>1</v>
      </c>
      <c r="AK116">
        <v>1</v>
      </c>
      <c r="AL116">
        <v>1</v>
      </c>
      <c r="AM116">
        <v>2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2.0000000000000002E-5</v>
      </c>
      <c r="AU116" t="s">
        <v>36</v>
      </c>
      <c r="AV116">
        <v>0</v>
      </c>
      <c r="AW116">
        <v>2</v>
      </c>
      <c r="AX116">
        <v>78076973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V116">
        <v>0</v>
      </c>
      <c r="CW116">
        <v>0</v>
      </c>
      <c r="CX116">
        <f>ROUND(Y116*Source!I72,9)</f>
        <v>0</v>
      </c>
      <c r="CY116">
        <f>AA116</f>
        <v>4657.2700000000004</v>
      </c>
      <c r="CZ116">
        <f>AE116</f>
        <v>729.98</v>
      </c>
      <c r="DA116">
        <f>AI116</f>
        <v>6.38</v>
      </c>
      <c r="DB116">
        <f>ROUND((ROUND(AT116*CZ116,2)*0),2)</f>
        <v>0</v>
      </c>
      <c r="DC116">
        <f>ROUND((ROUND(AT116*AG116,2)*0),2)</f>
        <v>0</v>
      </c>
      <c r="DD116" t="s">
        <v>3</v>
      </c>
      <c r="DE116" t="s">
        <v>3</v>
      </c>
      <c r="DF116">
        <f>ROUND(ROUND(AE116*AI116,2)*CX116,2)</f>
        <v>0</v>
      </c>
      <c r="DG116">
        <f t="shared" si="57"/>
        <v>0</v>
      </c>
      <c r="DH116">
        <f t="shared" si="58"/>
        <v>0</v>
      </c>
      <c r="DI116">
        <f t="shared" si="22"/>
        <v>0</v>
      </c>
      <c r="DJ116">
        <f>DF116</f>
        <v>0</v>
      </c>
      <c r="DK116">
        <v>0</v>
      </c>
      <c r="DL116" t="s">
        <v>3</v>
      </c>
      <c r="DM116">
        <v>0</v>
      </c>
      <c r="DN116" t="s">
        <v>3</v>
      </c>
      <c r="DO116">
        <v>0</v>
      </c>
    </row>
    <row r="117" spans="1:119" x14ac:dyDescent="0.2">
      <c r="A117">
        <f>ROW(Source!A72)</f>
        <v>72</v>
      </c>
      <c r="B117">
        <v>78076343</v>
      </c>
      <c r="C117">
        <v>78076961</v>
      </c>
      <c r="D117">
        <v>37785795</v>
      </c>
      <c r="E117">
        <v>1</v>
      </c>
      <c r="F117">
        <v>1</v>
      </c>
      <c r="G117">
        <v>1</v>
      </c>
      <c r="H117">
        <v>3</v>
      </c>
      <c r="I117" t="s">
        <v>510</v>
      </c>
      <c r="J117" t="s">
        <v>511</v>
      </c>
      <c r="K117" t="s">
        <v>512</v>
      </c>
      <c r="L117">
        <v>1346</v>
      </c>
      <c r="N117">
        <v>1009</v>
      </c>
      <c r="O117" t="s">
        <v>505</v>
      </c>
      <c r="P117" t="s">
        <v>505</v>
      </c>
      <c r="Q117">
        <v>1</v>
      </c>
      <c r="W117">
        <v>0</v>
      </c>
      <c r="X117">
        <v>-1384209739</v>
      </c>
      <c r="Y117">
        <f>(AT117*0)</f>
        <v>0</v>
      </c>
      <c r="AA117">
        <v>1299.83</v>
      </c>
      <c r="AB117">
        <v>0</v>
      </c>
      <c r="AC117">
        <v>0</v>
      </c>
      <c r="AD117">
        <v>0</v>
      </c>
      <c r="AE117">
        <v>69.03</v>
      </c>
      <c r="AF117">
        <v>0</v>
      </c>
      <c r="AG117">
        <v>0</v>
      </c>
      <c r="AH117">
        <v>0</v>
      </c>
      <c r="AI117">
        <v>18.829999999999998</v>
      </c>
      <c r="AJ117">
        <v>1</v>
      </c>
      <c r="AK117">
        <v>1</v>
      </c>
      <c r="AL117">
        <v>1</v>
      </c>
      <c r="AM117">
        <v>2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6.0000000000000001E-3</v>
      </c>
      <c r="AU117" t="s">
        <v>36</v>
      </c>
      <c r="AV117">
        <v>0</v>
      </c>
      <c r="AW117">
        <v>2</v>
      </c>
      <c r="AX117">
        <v>78076974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V117">
        <v>0</v>
      </c>
      <c r="CW117">
        <v>0</v>
      </c>
      <c r="CX117">
        <f>ROUND(Y117*Source!I72,9)</f>
        <v>0</v>
      </c>
      <c r="CY117">
        <f>AA117</f>
        <v>1299.83</v>
      </c>
      <c r="CZ117">
        <f>AE117</f>
        <v>69.03</v>
      </c>
      <c r="DA117">
        <f>AI117</f>
        <v>18.829999999999998</v>
      </c>
      <c r="DB117">
        <f>ROUND((ROUND(AT117*CZ117,2)*0),2)</f>
        <v>0</v>
      </c>
      <c r="DC117">
        <f>ROUND((ROUND(AT117*AG117,2)*0),2)</f>
        <v>0</v>
      </c>
      <c r="DD117" t="s">
        <v>3</v>
      </c>
      <c r="DE117" t="s">
        <v>3</v>
      </c>
      <c r="DF117">
        <f>ROUND(ROUND(AE117*AI117,2)*CX117,2)</f>
        <v>0</v>
      </c>
      <c r="DG117">
        <f t="shared" si="57"/>
        <v>0</v>
      </c>
      <c r="DH117">
        <f t="shared" si="58"/>
        <v>0</v>
      </c>
      <c r="DI117">
        <f t="shared" si="22"/>
        <v>0</v>
      </c>
      <c r="DJ117">
        <f>DF117</f>
        <v>0</v>
      </c>
      <c r="DK117">
        <v>0</v>
      </c>
      <c r="DL117" t="s">
        <v>3</v>
      </c>
      <c r="DM117">
        <v>0</v>
      </c>
      <c r="DN117" t="s">
        <v>3</v>
      </c>
      <c r="DO117">
        <v>0</v>
      </c>
    </row>
    <row r="118" spans="1:119" x14ac:dyDescent="0.2">
      <c r="A118">
        <f>ROW(Source!A72)</f>
        <v>72</v>
      </c>
      <c r="B118">
        <v>78076343</v>
      </c>
      <c r="C118">
        <v>78076961</v>
      </c>
      <c r="D118">
        <v>37801918</v>
      </c>
      <c r="E118">
        <v>1</v>
      </c>
      <c r="F118">
        <v>1</v>
      </c>
      <c r="G118">
        <v>1</v>
      </c>
      <c r="H118">
        <v>3</v>
      </c>
      <c r="I118" t="s">
        <v>513</v>
      </c>
      <c r="J118" t="s">
        <v>514</v>
      </c>
      <c r="K118" t="s">
        <v>515</v>
      </c>
      <c r="L118">
        <v>1374</v>
      </c>
      <c r="N118">
        <v>1013</v>
      </c>
      <c r="O118" t="s">
        <v>516</v>
      </c>
      <c r="P118" t="s">
        <v>516</v>
      </c>
      <c r="Q118">
        <v>1</v>
      </c>
      <c r="W118">
        <v>0</v>
      </c>
      <c r="X118">
        <v>2131831278</v>
      </c>
      <c r="Y118">
        <f>(AT118*0)</f>
        <v>0</v>
      </c>
      <c r="AA118">
        <v>1</v>
      </c>
      <c r="AB118">
        <v>0</v>
      </c>
      <c r="AC118">
        <v>0</v>
      </c>
      <c r="AD118">
        <v>0</v>
      </c>
      <c r="AE118">
        <v>1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M118">
        <v>-2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0.69</v>
      </c>
      <c r="AU118" t="s">
        <v>36</v>
      </c>
      <c r="AV118">
        <v>0</v>
      </c>
      <c r="AW118">
        <v>2</v>
      </c>
      <c r="AX118">
        <v>78076975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V118">
        <v>0</v>
      </c>
      <c r="CW118">
        <v>0</v>
      </c>
      <c r="CX118">
        <f>ROUND(Y118*Source!I72,9)</f>
        <v>0</v>
      </c>
      <c r="CY118">
        <f>AA118</f>
        <v>1</v>
      </c>
      <c r="CZ118">
        <f>AE118</f>
        <v>1</v>
      </c>
      <c r="DA118">
        <f>AI118</f>
        <v>1</v>
      </c>
      <c r="DB118">
        <f>ROUND((ROUND(AT118*CZ118,2)*0),2)</f>
        <v>0</v>
      </c>
      <c r="DC118">
        <f>ROUND((ROUND(AT118*AG118,2)*0),2)</f>
        <v>0</v>
      </c>
      <c r="DD118" t="s">
        <v>3</v>
      </c>
      <c r="DE118" t="s">
        <v>3</v>
      </c>
      <c r="DF118">
        <f>ROUND(ROUND(AE118,2)*CX118,2)</f>
        <v>0</v>
      </c>
      <c r="DG118">
        <f t="shared" si="57"/>
        <v>0</v>
      </c>
      <c r="DH118">
        <f t="shared" si="58"/>
        <v>0</v>
      </c>
      <c r="DI118">
        <f t="shared" si="22"/>
        <v>0</v>
      </c>
      <c r="DJ118">
        <f>DF118</f>
        <v>0</v>
      </c>
      <c r="DK118">
        <v>0</v>
      </c>
      <c r="DL118" t="s">
        <v>3</v>
      </c>
      <c r="DM118">
        <v>0</v>
      </c>
      <c r="DN118" t="s">
        <v>3</v>
      </c>
      <c r="DO118">
        <v>0</v>
      </c>
    </row>
    <row r="119" spans="1:119" x14ac:dyDescent="0.2">
      <c r="A119">
        <f>ROW(Source!A74)</f>
        <v>74</v>
      </c>
      <c r="B119">
        <v>78076343</v>
      </c>
      <c r="C119">
        <v>78076977</v>
      </c>
      <c r="D119">
        <v>23351395</v>
      </c>
      <c r="E119">
        <v>1</v>
      </c>
      <c r="F119">
        <v>1</v>
      </c>
      <c r="G119">
        <v>1</v>
      </c>
      <c r="H119">
        <v>1</v>
      </c>
      <c r="I119" t="s">
        <v>523</v>
      </c>
      <c r="J119" t="s">
        <v>3</v>
      </c>
      <c r="K119" t="s">
        <v>524</v>
      </c>
      <c r="L119">
        <v>1369</v>
      </c>
      <c r="N119">
        <v>1013</v>
      </c>
      <c r="O119" t="s">
        <v>492</v>
      </c>
      <c r="P119" t="s">
        <v>492</v>
      </c>
      <c r="Q119">
        <v>1</v>
      </c>
      <c r="W119">
        <v>0</v>
      </c>
      <c r="X119">
        <v>1072260845</v>
      </c>
      <c r="Y119">
        <f>AT119</f>
        <v>1.1299999999999999</v>
      </c>
      <c r="AA119">
        <v>0</v>
      </c>
      <c r="AB119">
        <v>0</v>
      </c>
      <c r="AC119">
        <v>0</v>
      </c>
      <c r="AD119">
        <v>8.99</v>
      </c>
      <c r="AE119">
        <v>0</v>
      </c>
      <c r="AF119">
        <v>0</v>
      </c>
      <c r="AG119">
        <v>0</v>
      </c>
      <c r="AH119">
        <v>8.99</v>
      </c>
      <c r="AI119">
        <v>1</v>
      </c>
      <c r="AJ119">
        <v>1</v>
      </c>
      <c r="AK119">
        <v>1</v>
      </c>
      <c r="AL119">
        <v>1</v>
      </c>
      <c r="AM119">
        <v>-2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1.1299999999999999</v>
      </c>
      <c r="AU119" t="s">
        <v>3</v>
      </c>
      <c r="AV119">
        <v>1</v>
      </c>
      <c r="AW119">
        <v>2</v>
      </c>
      <c r="AX119">
        <v>78076984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U119">
        <f>ROUND(AT119*Source!I74*AH119*AL119,2)</f>
        <v>0</v>
      </c>
      <c r="CV119">
        <f>ROUND(Y119*Source!I74,9)</f>
        <v>0</v>
      </c>
      <c r="CW119">
        <v>0</v>
      </c>
      <c r="CX119">
        <f>ROUND(Y119*Source!I74,9)</f>
        <v>0</v>
      </c>
      <c r="CY119">
        <f>AD119</f>
        <v>8.99</v>
      </c>
      <c r="CZ119">
        <f>AH119</f>
        <v>8.99</v>
      </c>
      <c r="DA119">
        <f>AL119</f>
        <v>1</v>
      </c>
      <c r="DB119">
        <f>ROUND(ROUND(AT119*CZ119,2),2)</f>
        <v>10.16</v>
      </c>
      <c r="DC119">
        <f>ROUND(ROUND(AT119*AG119,2),2)</f>
        <v>0</v>
      </c>
      <c r="DD119" t="s">
        <v>3</v>
      </c>
      <c r="DE119" t="s">
        <v>3</v>
      </c>
      <c r="DF119">
        <f>ROUND(ROUND(AE119,2)*CX119,2)</f>
        <v>0</v>
      </c>
      <c r="DG119">
        <f t="shared" si="57"/>
        <v>0</v>
      </c>
      <c r="DH119">
        <f t="shared" si="58"/>
        <v>0</v>
      </c>
      <c r="DI119">
        <f t="shared" si="22"/>
        <v>0</v>
      </c>
      <c r="DJ119">
        <f>DI119</f>
        <v>0</v>
      </c>
      <c r="DK119">
        <v>0</v>
      </c>
      <c r="DL119" t="s">
        <v>3</v>
      </c>
      <c r="DM119">
        <v>0</v>
      </c>
      <c r="DN119" t="s">
        <v>3</v>
      </c>
      <c r="DO119">
        <v>0</v>
      </c>
    </row>
    <row r="120" spans="1:119" x14ac:dyDescent="0.2">
      <c r="A120">
        <f>ROW(Source!A74)</f>
        <v>74</v>
      </c>
      <c r="B120">
        <v>78076343</v>
      </c>
      <c r="C120">
        <v>78076977</v>
      </c>
      <c r="D120">
        <v>121548</v>
      </c>
      <c r="E120">
        <v>1</v>
      </c>
      <c r="F120">
        <v>1</v>
      </c>
      <c r="G120">
        <v>1</v>
      </c>
      <c r="H120">
        <v>1</v>
      </c>
      <c r="I120" t="s">
        <v>19</v>
      </c>
      <c r="J120" t="s">
        <v>3</v>
      </c>
      <c r="K120" t="s">
        <v>525</v>
      </c>
      <c r="L120">
        <v>608254</v>
      </c>
      <c r="N120">
        <v>1013</v>
      </c>
      <c r="O120" t="s">
        <v>526</v>
      </c>
      <c r="P120" t="s">
        <v>526</v>
      </c>
      <c r="Q120">
        <v>1</v>
      </c>
      <c r="W120">
        <v>0</v>
      </c>
      <c r="X120">
        <v>-185737400</v>
      </c>
      <c r="Y120">
        <f>AT120</f>
        <v>0.04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M120">
        <v>-2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0.04</v>
      </c>
      <c r="AU120" t="s">
        <v>3</v>
      </c>
      <c r="AV120">
        <v>2</v>
      </c>
      <c r="AW120">
        <v>2</v>
      </c>
      <c r="AX120">
        <v>78076985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V120">
        <v>0</v>
      </c>
      <c r="CW120">
        <v>0</v>
      </c>
      <c r="CX120">
        <f>ROUND(Y120*Source!I74,9)</f>
        <v>0</v>
      </c>
      <c r="CY120">
        <f>AD120</f>
        <v>0</v>
      </c>
      <c r="CZ120">
        <f>AH120</f>
        <v>0</v>
      </c>
      <c r="DA120">
        <f>AL120</f>
        <v>1</v>
      </c>
      <c r="DB120">
        <f>ROUND(ROUND(AT120*CZ120,2),2)</f>
        <v>0</v>
      </c>
      <c r="DC120">
        <f>ROUND(ROUND(AT120*AG120,2),2)</f>
        <v>0</v>
      </c>
      <c r="DD120" t="s">
        <v>3</v>
      </c>
      <c r="DE120" t="s">
        <v>3</v>
      </c>
      <c r="DF120">
        <f>ROUND(ROUND(AE120,2)*CX120,2)</f>
        <v>0</v>
      </c>
      <c r="DG120">
        <f t="shared" si="57"/>
        <v>0</v>
      </c>
      <c r="DH120">
        <f t="shared" si="58"/>
        <v>0</v>
      </c>
      <c r="DI120">
        <f t="shared" si="22"/>
        <v>0</v>
      </c>
      <c r="DJ120">
        <f>DI120</f>
        <v>0</v>
      </c>
      <c r="DK120">
        <v>0</v>
      </c>
      <c r="DL120" t="s">
        <v>3</v>
      </c>
      <c r="DM120">
        <v>0</v>
      </c>
      <c r="DN120" t="s">
        <v>3</v>
      </c>
      <c r="DO120">
        <v>0</v>
      </c>
    </row>
    <row r="121" spans="1:119" x14ac:dyDescent="0.2">
      <c r="A121">
        <f>ROW(Source!A74)</f>
        <v>74</v>
      </c>
      <c r="B121">
        <v>78076343</v>
      </c>
      <c r="C121">
        <v>78076977</v>
      </c>
      <c r="D121">
        <v>37802432</v>
      </c>
      <c r="E121">
        <v>1</v>
      </c>
      <c r="F121">
        <v>1</v>
      </c>
      <c r="G121">
        <v>1</v>
      </c>
      <c r="H121">
        <v>2</v>
      </c>
      <c r="I121" t="s">
        <v>527</v>
      </c>
      <c r="J121" t="s">
        <v>528</v>
      </c>
      <c r="K121" t="s">
        <v>529</v>
      </c>
      <c r="L121">
        <v>1368</v>
      </c>
      <c r="N121">
        <v>1011</v>
      </c>
      <c r="O121" t="s">
        <v>187</v>
      </c>
      <c r="P121" t="s">
        <v>187</v>
      </c>
      <c r="Q121">
        <v>1</v>
      </c>
      <c r="W121">
        <v>0</v>
      </c>
      <c r="X121">
        <v>-1424728221</v>
      </c>
      <c r="Y121">
        <f>AT121</f>
        <v>0.04</v>
      </c>
      <c r="AA121">
        <v>0</v>
      </c>
      <c r="AB121">
        <v>1523.94</v>
      </c>
      <c r="AC121">
        <v>451.45</v>
      </c>
      <c r="AD121">
        <v>0</v>
      </c>
      <c r="AE121">
        <v>0</v>
      </c>
      <c r="AF121">
        <v>138.54</v>
      </c>
      <c r="AG121">
        <v>12.1</v>
      </c>
      <c r="AH121">
        <v>0</v>
      </c>
      <c r="AI121">
        <v>1</v>
      </c>
      <c r="AJ121">
        <v>11</v>
      </c>
      <c r="AK121">
        <v>37.31</v>
      </c>
      <c r="AL121">
        <v>1</v>
      </c>
      <c r="AM121">
        <v>2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0.04</v>
      </c>
      <c r="AU121" t="s">
        <v>3</v>
      </c>
      <c r="AV121">
        <v>0</v>
      </c>
      <c r="AW121">
        <v>2</v>
      </c>
      <c r="AX121">
        <v>78076986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V121">
        <v>0</v>
      </c>
      <c r="CW121">
        <f>ROUND(Y121*Source!I74*DO121,9)</f>
        <v>0</v>
      </c>
      <c r="CX121">
        <f>ROUND(Y121*Source!I74,9)</f>
        <v>0</v>
      </c>
      <c r="CY121">
        <f>AB121</f>
        <v>1523.94</v>
      </c>
      <c r="CZ121">
        <f>AF121</f>
        <v>138.54</v>
      </c>
      <c r="DA121">
        <f>AJ121</f>
        <v>11</v>
      </c>
      <c r="DB121">
        <f>ROUND(ROUND(AT121*CZ121,2),2)</f>
        <v>5.54</v>
      </c>
      <c r="DC121">
        <f>ROUND(ROUND(AT121*AG121,2),2)</f>
        <v>0.48</v>
      </c>
      <c r="DD121" t="s">
        <v>3</v>
      </c>
      <c r="DE121" t="s">
        <v>3</v>
      </c>
      <c r="DF121">
        <f>ROUND(ROUND(AE121,2)*CX121,2)</f>
        <v>0</v>
      </c>
      <c r="DG121">
        <f>ROUND(ROUND(AF121*AJ121,2)*CX121,2)</f>
        <v>0</v>
      </c>
      <c r="DH121">
        <f>ROUND(ROUND(AG121*AK121,2)*CX121,2)</f>
        <v>0</v>
      </c>
      <c r="DI121">
        <f t="shared" si="22"/>
        <v>0</v>
      </c>
      <c r="DJ121">
        <f>DG121</f>
        <v>0</v>
      </c>
      <c r="DK121">
        <v>0</v>
      </c>
      <c r="DL121" t="s">
        <v>3</v>
      </c>
      <c r="DM121">
        <v>0</v>
      </c>
      <c r="DN121" t="s">
        <v>3</v>
      </c>
      <c r="DO121">
        <v>0</v>
      </c>
    </row>
    <row r="122" spans="1:119" x14ac:dyDescent="0.2">
      <c r="A122">
        <f>ROW(Source!A74)</f>
        <v>74</v>
      </c>
      <c r="B122">
        <v>78076343</v>
      </c>
      <c r="C122">
        <v>78076977</v>
      </c>
      <c r="D122">
        <v>37804456</v>
      </c>
      <c r="E122">
        <v>1</v>
      </c>
      <c r="F122">
        <v>1</v>
      </c>
      <c r="G122">
        <v>1</v>
      </c>
      <c r="H122">
        <v>2</v>
      </c>
      <c r="I122" t="s">
        <v>530</v>
      </c>
      <c r="J122" t="s">
        <v>531</v>
      </c>
      <c r="K122" t="s">
        <v>532</v>
      </c>
      <c r="L122">
        <v>1368</v>
      </c>
      <c r="N122">
        <v>1011</v>
      </c>
      <c r="O122" t="s">
        <v>187</v>
      </c>
      <c r="P122" t="s">
        <v>187</v>
      </c>
      <c r="Q122">
        <v>1</v>
      </c>
      <c r="W122">
        <v>0</v>
      </c>
      <c r="X122">
        <v>-671646184</v>
      </c>
      <c r="Y122">
        <f>AT122</f>
        <v>0.04</v>
      </c>
      <c r="AA122">
        <v>0</v>
      </c>
      <c r="AB122">
        <v>1382.82</v>
      </c>
      <c r="AC122">
        <v>386.16</v>
      </c>
      <c r="AD122">
        <v>0</v>
      </c>
      <c r="AE122">
        <v>0</v>
      </c>
      <c r="AF122">
        <v>91.76</v>
      </c>
      <c r="AG122">
        <v>10.35</v>
      </c>
      <c r="AH122">
        <v>0</v>
      </c>
      <c r="AI122">
        <v>1</v>
      </c>
      <c r="AJ122">
        <v>15.07</v>
      </c>
      <c r="AK122">
        <v>37.31</v>
      </c>
      <c r="AL122">
        <v>1</v>
      </c>
      <c r="AM122">
        <v>2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0.04</v>
      </c>
      <c r="AU122" t="s">
        <v>3</v>
      </c>
      <c r="AV122">
        <v>0</v>
      </c>
      <c r="AW122">
        <v>2</v>
      </c>
      <c r="AX122">
        <v>78076987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V122">
        <v>0</v>
      </c>
      <c r="CW122">
        <f>ROUND(Y122*Source!I74*DO122,9)</f>
        <v>0</v>
      </c>
      <c r="CX122">
        <f>ROUND(Y122*Source!I74,9)</f>
        <v>0</v>
      </c>
      <c r="CY122">
        <f>AB122</f>
        <v>1382.82</v>
      </c>
      <c r="CZ122">
        <f>AF122</f>
        <v>91.76</v>
      </c>
      <c r="DA122">
        <f>AJ122</f>
        <v>15.07</v>
      </c>
      <c r="DB122">
        <f>ROUND(ROUND(AT122*CZ122,2),2)</f>
        <v>3.67</v>
      </c>
      <c r="DC122">
        <f>ROUND(ROUND(AT122*AG122,2),2)</f>
        <v>0.41</v>
      </c>
      <c r="DD122" t="s">
        <v>3</v>
      </c>
      <c r="DE122" t="s">
        <v>3</v>
      </c>
      <c r="DF122">
        <f>ROUND(ROUND(AE122,2)*CX122,2)</f>
        <v>0</v>
      </c>
      <c r="DG122">
        <f>ROUND(ROUND(AF122*AJ122,2)*CX122,2)</f>
        <v>0</v>
      </c>
      <c r="DH122">
        <f>ROUND(ROUND(AG122*AK122,2)*CX122,2)</f>
        <v>0</v>
      </c>
      <c r="DI122">
        <f t="shared" si="22"/>
        <v>0</v>
      </c>
      <c r="DJ122">
        <f>DG122</f>
        <v>0</v>
      </c>
      <c r="DK122">
        <v>0</v>
      </c>
      <c r="DL122" t="s">
        <v>3</v>
      </c>
      <c r="DM122">
        <v>0</v>
      </c>
      <c r="DN122" t="s">
        <v>3</v>
      </c>
      <c r="DO122">
        <v>0</v>
      </c>
    </row>
    <row r="123" spans="1:119" x14ac:dyDescent="0.2">
      <c r="A123">
        <f>ROW(Source!A74)</f>
        <v>74</v>
      </c>
      <c r="B123">
        <v>78076343</v>
      </c>
      <c r="C123">
        <v>78076977</v>
      </c>
      <c r="D123">
        <v>37736858</v>
      </c>
      <c r="E123">
        <v>1</v>
      </c>
      <c r="F123">
        <v>1</v>
      </c>
      <c r="G123">
        <v>1</v>
      </c>
      <c r="H123">
        <v>3</v>
      </c>
      <c r="I123" t="s">
        <v>533</v>
      </c>
      <c r="J123" t="s">
        <v>534</v>
      </c>
      <c r="K123" t="s">
        <v>535</v>
      </c>
      <c r="L123">
        <v>1346</v>
      </c>
      <c r="N123">
        <v>1009</v>
      </c>
      <c r="O123" t="s">
        <v>505</v>
      </c>
      <c r="P123" t="s">
        <v>505</v>
      </c>
      <c r="Q123">
        <v>1</v>
      </c>
      <c r="W123">
        <v>0</v>
      </c>
      <c r="X123">
        <v>-1815671160</v>
      </c>
      <c r="Y123">
        <f>(AT123*0)</f>
        <v>0</v>
      </c>
      <c r="AA123">
        <v>288.5</v>
      </c>
      <c r="AB123">
        <v>0</v>
      </c>
      <c r="AC123">
        <v>0</v>
      </c>
      <c r="AD123">
        <v>0</v>
      </c>
      <c r="AE123">
        <v>9.49</v>
      </c>
      <c r="AF123">
        <v>0</v>
      </c>
      <c r="AG123">
        <v>0</v>
      </c>
      <c r="AH123">
        <v>0</v>
      </c>
      <c r="AI123">
        <v>30.4</v>
      </c>
      <c r="AJ123">
        <v>1</v>
      </c>
      <c r="AK123">
        <v>1</v>
      </c>
      <c r="AL123">
        <v>1</v>
      </c>
      <c r="AM123">
        <v>2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3</v>
      </c>
      <c r="AT123">
        <v>0.06</v>
      </c>
      <c r="AU123" t="s">
        <v>36</v>
      </c>
      <c r="AV123">
        <v>0</v>
      </c>
      <c r="AW123">
        <v>2</v>
      </c>
      <c r="AX123">
        <v>78076988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V123">
        <v>0</v>
      </c>
      <c r="CW123">
        <v>0</v>
      </c>
      <c r="CX123">
        <f>ROUND(Y123*Source!I74,9)</f>
        <v>0</v>
      </c>
      <c r="CY123">
        <f>AA123</f>
        <v>288.5</v>
      </c>
      <c r="CZ123">
        <f>AE123</f>
        <v>9.49</v>
      </c>
      <c r="DA123">
        <f>AI123</f>
        <v>30.4</v>
      </c>
      <c r="DB123">
        <f>ROUND((ROUND(AT123*CZ123,2)*0),2)</f>
        <v>0</v>
      </c>
      <c r="DC123">
        <f>ROUND((ROUND(AT123*AG123,2)*0),2)</f>
        <v>0</v>
      </c>
      <c r="DD123" t="s">
        <v>3</v>
      </c>
      <c r="DE123" t="s">
        <v>3</v>
      </c>
      <c r="DF123">
        <f>ROUND(ROUND(AE123*AI123,2)*CX123,2)</f>
        <v>0</v>
      </c>
      <c r="DG123">
        <f>ROUND(ROUND(AF123,2)*CX123,2)</f>
        <v>0</v>
      </c>
      <c r="DH123">
        <f>ROUND(ROUND(AG123,2)*CX123,2)</f>
        <v>0</v>
      </c>
      <c r="DI123">
        <f t="shared" si="22"/>
        <v>0</v>
      </c>
      <c r="DJ123">
        <f>DF123</f>
        <v>0</v>
      </c>
      <c r="DK123">
        <v>0</v>
      </c>
      <c r="DL123" t="s">
        <v>3</v>
      </c>
      <c r="DM123">
        <v>0</v>
      </c>
      <c r="DN123" t="s">
        <v>3</v>
      </c>
      <c r="DO123">
        <v>0</v>
      </c>
    </row>
    <row r="124" spans="1:119" x14ac:dyDescent="0.2">
      <c r="A124">
        <f>ROW(Source!A74)</f>
        <v>74</v>
      </c>
      <c r="B124">
        <v>78076343</v>
      </c>
      <c r="C124">
        <v>78076977</v>
      </c>
      <c r="D124">
        <v>37801918</v>
      </c>
      <c r="E124">
        <v>1</v>
      </c>
      <c r="F124">
        <v>1</v>
      </c>
      <c r="G124">
        <v>1</v>
      </c>
      <c r="H124">
        <v>3</v>
      </c>
      <c r="I124" t="s">
        <v>513</v>
      </c>
      <c r="J124" t="s">
        <v>514</v>
      </c>
      <c r="K124" t="s">
        <v>515</v>
      </c>
      <c r="L124">
        <v>1374</v>
      </c>
      <c r="N124">
        <v>1013</v>
      </c>
      <c r="O124" t="s">
        <v>516</v>
      </c>
      <c r="P124" t="s">
        <v>516</v>
      </c>
      <c r="Q124">
        <v>1</v>
      </c>
      <c r="W124">
        <v>0</v>
      </c>
      <c r="X124">
        <v>2131831278</v>
      </c>
      <c r="Y124">
        <f>(AT124*0)</f>
        <v>0</v>
      </c>
      <c r="AA124">
        <v>1</v>
      </c>
      <c r="AB124">
        <v>0</v>
      </c>
      <c r="AC124">
        <v>0</v>
      </c>
      <c r="AD124">
        <v>0</v>
      </c>
      <c r="AE124">
        <v>1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M124">
        <v>-2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0.2</v>
      </c>
      <c r="AU124" t="s">
        <v>36</v>
      </c>
      <c r="AV124">
        <v>0</v>
      </c>
      <c r="AW124">
        <v>2</v>
      </c>
      <c r="AX124">
        <v>78076989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V124">
        <v>0</v>
      </c>
      <c r="CW124">
        <v>0</v>
      </c>
      <c r="CX124">
        <f>ROUND(Y124*Source!I74,9)</f>
        <v>0</v>
      </c>
      <c r="CY124">
        <f>AA124</f>
        <v>1</v>
      </c>
      <c r="CZ124">
        <f>AE124</f>
        <v>1</v>
      </c>
      <c r="DA124">
        <f>AI124</f>
        <v>1</v>
      </c>
      <c r="DB124">
        <f>ROUND((ROUND(AT124*CZ124,2)*0),2)</f>
        <v>0</v>
      </c>
      <c r="DC124">
        <f>ROUND((ROUND(AT124*AG124,2)*0),2)</f>
        <v>0</v>
      </c>
      <c r="DD124" t="s">
        <v>3</v>
      </c>
      <c r="DE124" t="s">
        <v>3</v>
      </c>
      <c r="DF124">
        <f>ROUND(ROUND(AE124,2)*CX124,2)</f>
        <v>0</v>
      </c>
      <c r="DG124">
        <f>ROUND(ROUND(AF124,2)*CX124,2)</f>
        <v>0</v>
      </c>
      <c r="DH124">
        <f>ROUND(ROUND(AG124,2)*CX124,2)</f>
        <v>0</v>
      </c>
      <c r="DI124">
        <f t="shared" si="22"/>
        <v>0</v>
      </c>
      <c r="DJ124">
        <f>DF124</f>
        <v>0</v>
      </c>
      <c r="DK124">
        <v>0</v>
      </c>
      <c r="DL124" t="s">
        <v>3</v>
      </c>
      <c r="DM124">
        <v>0</v>
      </c>
      <c r="DN124" t="s">
        <v>3</v>
      </c>
      <c r="DO124">
        <v>0</v>
      </c>
    </row>
    <row r="125" spans="1:119" x14ac:dyDescent="0.2">
      <c r="A125">
        <f>ROW(Source!A76)</f>
        <v>76</v>
      </c>
      <c r="B125">
        <v>78076343</v>
      </c>
      <c r="C125">
        <v>78076991</v>
      </c>
      <c r="D125">
        <v>23351341</v>
      </c>
      <c r="E125">
        <v>1</v>
      </c>
      <c r="F125">
        <v>1</v>
      </c>
      <c r="G125">
        <v>1</v>
      </c>
      <c r="H125">
        <v>1</v>
      </c>
      <c r="I125" t="s">
        <v>536</v>
      </c>
      <c r="J125" t="s">
        <v>3</v>
      </c>
      <c r="K125" t="s">
        <v>537</v>
      </c>
      <c r="L125">
        <v>1369</v>
      </c>
      <c r="N125">
        <v>1013</v>
      </c>
      <c r="O125" t="s">
        <v>492</v>
      </c>
      <c r="P125" t="s">
        <v>492</v>
      </c>
      <c r="Q125">
        <v>1</v>
      </c>
      <c r="W125">
        <v>0</v>
      </c>
      <c r="X125">
        <v>1903430866</v>
      </c>
      <c r="Y125">
        <f>AT125</f>
        <v>2.82</v>
      </c>
      <c r="AA125">
        <v>0</v>
      </c>
      <c r="AB125">
        <v>0</v>
      </c>
      <c r="AC125">
        <v>0</v>
      </c>
      <c r="AD125">
        <v>8.7899999999999991</v>
      </c>
      <c r="AE125">
        <v>0</v>
      </c>
      <c r="AF125">
        <v>0</v>
      </c>
      <c r="AG125">
        <v>0</v>
      </c>
      <c r="AH125">
        <v>8.7899999999999991</v>
      </c>
      <c r="AI125">
        <v>1</v>
      </c>
      <c r="AJ125">
        <v>1</v>
      </c>
      <c r="AK125">
        <v>1</v>
      </c>
      <c r="AL125">
        <v>1</v>
      </c>
      <c r="AM125">
        <v>-2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2.82</v>
      </c>
      <c r="AU125" t="s">
        <v>3</v>
      </c>
      <c r="AV125">
        <v>1</v>
      </c>
      <c r="AW125">
        <v>2</v>
      </c>
      <c r="AX125">
        <v>78077000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U125">
        <f>ROUND(AT125*Source!I76*AH125*AL125,2)</f>
        <v>0</v>
      </c>
      <c r="CV125">
        <f>ROUND(Y125*Source!I76,9)</f>
        <v>0</v>
      </c>
      <c r="CW125">
        <v>0</v>
      </c>
      <c r="CX125">
        <f>ROUND(Y125*Source!I76,9)</f>
        <v>0</v>
      </c>
      <c r="CY125">
        <f>AD125</f>
        <v>8.7899999999999991</v>
      </c>
      <c r="CZ125">
        <f>AH125</f>
        <v>8.7899999999999991</v>
      </c>
      <c r="DA125">
        <f>AL125</f>
        <v>1</v>
      </c>
      <c r="DB125">
        <f>ROUND(ROUND(AT125*CZ125,2),2)</f>
        <v>24.79</v>
      </c>
      <c r="DC125">
        <f>ROUND(ROUND(AT125*AG125,2),2)</f>
        <v>0</v>
      </c>
      <c r="DD125" t="s">
        <v>3</v>
      </c>
      <c r="DE125" t="s">
        <v>3</v>
      </c>
      <c r="DF125">
        <f>ROUND(ROUND(AE125,2)*CX125,2)</f>
        <v>0</v>
      </c>
      <c r="DG125">
        <f>ROUND(ROUND(AF125,2)*CX125,2)</f>
        <v>0</v>
      </c>
      <c r="DH125">
        <f>ROUND(ROUND(AG125,2)*CX125,2)</f>
        <v>0</v>
      </c>
      <c r="DI125">
        <f t="shared" si="22"/>
        <v>0</v>
      </c>
      <c r="DJ125">
        <f>DI125</f>
        <v>0</v>
      </c>
      <c r="DK125">
        <v>0</v>
      </c>
      <c r="DL125" t="s">
        <v>3</v>
      </c>
      <c r="DM125">
        <v>0</v>
      </c>
      <c r="DN125" t="s">
        <v>3</v>
      </c>
      <c r="DO125">
        <v>0</v>
      </c>
    </row>
    <row r="126" spans="1:119" x14ac:dyDescent="0.2">
      <c r="A126">
        <f>ROW(Source!A76)</f>
        <v>76</v>
      </c>
      <c r="B126">
        <v>78076343</v>
      </c>
      <c r="C126">
        <v>78076991</v>
      </c>
      <c r="D126">
        <v>121548</v>
      </c>
      <c r="E126">
        <v>1</v>
      </c>
      <c r="F126">
        <v>1</v>
      </c>
      <c r="G126">
        <v>1</v>
      </c>
      <c r="H126">
        <v>1</v>
      </c>
      <c r="I126" t="s">
        <v>19</v>
      </c>
      <c r="J126" t="s">
        <v>3</v>
      </c>
      <c r="K126" t="s">
        <v>525</v>
      </c>
      <c r="L126">
        <v>608254</v>
      </c>
      <c r="N126">
        <v>1013</v>
      </c>
      <c r="O126" t="s">
        <v>526</v>
      </c>
      <c r="P126" t="s">
        <v>526</v>
      </c>
      <c r="Q126">
        <v>1</v>
      </c>
      <c r="W126">
        <v>0</v>
      </c>
      <c r="X126">
        <v>-185737400</v>
      </c>
      <c r="Y126">
        <f>AT126</f>
        <v>0.01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M126">
        <v>-2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0.01</v>
      </c>
      <c r="AU126" t="s">
        <v>3</v>
      </c>
      <c r="AV126">
        <v>2</v>
      </c>
      <c r="AW126">
        <v>2</v>
      </c>
      <c r="AX126">
        <v>78077001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V126">
        <v>0</v>
      </c>
      <c r="CW126">
        <v>0</v>
      </c>
      <c r="CX126">
        <f>ROUND(Y126*Source!I76,9)</f>
        <v>0</v>
      </c>
      <c r="CY126">
        <f>AD126</f>
        <v>0</v>
      </c>
      <c r="CZ126">
        <f>AH126</f>
        <v>0</v>
      </c>
      <c r="DA126">
        <f>AL126</f>
        <v>1</v>
      </c>
      <c r="DB126">
        <f>ROUND(ROUND(AT126*CZ126,2),2)</f>
        <v>0</v>
      </c>
      <c r="DC126">
        <f>ROUND(ROUND(AT126*AG126,2),2)</f>
        <v>0</v>
      </c>
      <c r="DD126" t="s">
        <v>3</v>
      </c>
      <c r="DE126" t="s">
        <v>3</v>
      </c>
      <c r="DF126">
        <f>ROUND(ROUND(AE126,2)*CX126,2)</f>
        <v>0</v>
      </c>
      <c r="DG126">
        <f>ROUND(ROUND(AF126,2)*CX126,2)</f>
        <v>0</v>
      </c>
      <c r="DH126">
        <f>ROUND(ROUND(AG126,2)*CX126,2)</f>
        <v>0</v>
      </c>
      <c r="DI126">
        <f t="shared" si="22"/>
        <v>0</v>
      </c>
      <c r="DJ126">
        <f>DI126</f>
        <v>0</v>
      </c>
      <c r="DK126">
        <v>0</v>
      </c>
      <c r="DL126" t="s">
        <v>3</v>
      </c>
      <c r="DM126">
        <v>0</v>
      </c>
      <c r="DN126" t="s">
        <v>3</v>
      </c>
      <c r="DO126">
        <v>0</v>
      </c>
    </row>
    <row r="127" spans="1:119" x14ac:dyDescent="0.2">
      <c r="A127">
        <f>ROW(Source!A76)</f>
        <v>76</v>
      </c>
      <c r="B127">
        <v>78076343</v>
      </c>
      <c r="C127">
        <v>78076991</v>
      </c>
      <c r="D127">
        <v>37802432</v>
      </c>
      <c r="E127">
        <v>1</v>
      </c>
      <c r="F127">
        <v>1</v>
      </c>
      <c r="G127">
        <v>1</v>
      </c>
      <c r="H127">
        <v>2</v>
      </c>
      <c r="I127" t="s">
        <v>527</v>
      </c>
      <c r="J127" t="s">
        <v>528</v>
      </c>
      <c r="K127" t="s">
        <v>529</v>
      </c>
      <c r="L127">
        <v>1368</v>
      </c>
      <c r="N127">
        <v>1011</v>
      </c>
      <c r="O127" t="s">
        <v>187</v>
      </c>
      <c r="P127" t="s">
        <v>187</v>
      </c>
      <c r="Q127">
        <v>1</v>
      </c>
      <c r="W127">
        <v>0</v>
      </c>
      <c r="X127">
        <v>-1424728221</v>
      </c>
      <c r="Y127">
        <f>AT127</f>
        <v>0.01</v>
      </c>
      <c r="AA127">
        <v>0</v>
      </c>
      <c r="AB127">
        <v>1523.94</v>
      </c>
      <c r="AC127">
        <v>451.45</v>
      </c>
      <c r="AD127">
        <v>0</v>
      </c>
      <c r="AE127">
        <v>0</v>
      </c>
      <c r="AF127">
        <v>138.54</v>
      </c>
      <c r="AG127">
        <v>12.1</v>
      </c>
      <c r="AH127">
        <v>0</v>
      </c>
      <c r="AI127">
        <v>1</v>
      </c>
      <c r="AJ127">
        <v>11</v>
      </c>
      <c r="AK127">
        <v>37.31</v>
      </c>
      <c r="AL127">
        <v>1</v>
      </c>
      <c r="AM127">
        <v>2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0.01</v>
      </c>
      <c r="AU127" t="s">
        <v>3</v>
      </c>
      <c r="AV127">
        <v>0</v>
      </c>
      <c r="AW127">
        <v>2</v>
      </c>
      <c r="AX127">
        <v>78077002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V127">
        <v>0</v>
      </c>
      <c r="CW127">
        <f>ROUND(Y127*Source!I76*DO127,9)</f>
        <v>0</v>
      </c>
      <c r="CX127">
        <f>ROUND(Y127*Source!I76,9)</f>
        <v>0</v>
      </c>
      <c r="CY127">
        <f>AB127</f>
        <v>1523.94</v>
      </c>
      <c r="CZ127">
        <f>AF127</f>
        <v>138.54</v>
      </c>
      <c r="DA127">
        <f>AJ127</f>
        <v>11</v>
      </c>
      <c r="DB127">
        <f>ROUND(ROUND(AT127*CZ127,2),2)</f>
        <v>1.39</v>
      </c>
      <c r="DC127">
        <f>ROUND(ROUND(AT127*AG127,2),2)</f>
        <v>0.12</v>
      </c>
      <c r="DD127" t="s">
        <v>3</v>
      </c>
      <c r="DE127" t="s">
        <v>3</v>
      </c>
      <c r="DF127">
        <f>ROUND(ROUND(AE127,2)*CX127,2)</f>
        <v>0</v>
      </c>
      <c r="DG127">
        <f>ROUND(ROUND(AF127*AJ127,2)*CX127,2)</f>
        <v>0</v>
      </c>
      <c r="DH127">
        <f>ROUND(ROUND(AG127*AK127,2)*CX127,2)</f>
        <v>0</v>
      </c>
      <c r="DI127">
        <f t="shared" si="22"/>
        <v>0</v>
      </c>
      <c r="DJ127">
        <f>DG127</f>
        <v>0</v>
      </c>
      <c r="DK127">
        <v>0</v>
      </c>
      <c r="DL127" t="s">
        <v>3</v>
      </c>
      <c r="DM127">
        <v>0</v>
      </c>
      <c r="DN127" t="s">
        <v>3</v>
      </c>
      <c r="DO127">
        <v>0</v>
      </c>
    </row>
    <row r="128" spans="1:119" x14ac:dyDescent="0.2">
      <c r="A128">
        <f>ROW(Source!A76)</f>
        <v>76</v>
      </c>
      <c r="B128">
        <v>78076343</v>
      </c>
      <c r="C128">
        <v>78076991</v>
      </c>
      <c r="D128">
        <v>37804456</v>
      </c>
      <c r="E128">
        <v>1</v>
      </c>
      <c r="F128">
        <v>1</v>
      </c>
      <c r="G128">
        <v>1</v>
      </c>
      <c r="H128">
        <v>2</v>
      </c>
      <c r="I128" t="s">
        <v>530</v>
      </c>
      <c r="J128" t="s">
        <v>531</v>
      </c>
      <c r="K128" t="s">
        <v>532</v>
      </c>
      <c r="L128">
        <v>1368</v>
      </c>
      <c r="N128">
        <v>1011</v>
      </c>
      <c r="O128" t="s">
        <v>187</v>
      </c>
      <c r="P128" t="s">
        <v>187</v>
      </c>
      <c r="Q128">
        <v>1</v>
      </c>
      <c r="W128">
        <v>0</v>
      </c>
      <c r="X128">
        <v>-671646184</v>
      </c>
      <c r="Y128">
        <f>AT128</f>
        <v>0.01</v>
      </c>
      <c r="AA128">
        <v>0</v>
      </c>
      <c r="AB128">
        <v>1382.82</v>
      </c>
      <c r="AC128">
        <v>386.16</v>
      </c>
      <c r="AD128">
        <v>0</v>
      </c>
      <c r="AE128">
        <v>0</v>
      </c>
      <c r="AF128">
        <v>91.76</v>
      </c>
      <c r="AG128">
        <v>10.35</v>
      </c>
      <c r="AH128">
        <v>0</v>
      </c>
      <c r="AI128">
        <v>1</v>
      </c>
      <c r="AJ128">
        <v>15.07</v>
      </c>
      <c r="AK128">
        <v>37.31</v>
      </c>
      <c r="AL128">
        <v>1</v>
      </c>
      <c r="AM128">
        <v>2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0.01</v>
      </c>
      <c r="AU128" t="s">
        <v>3</v>
      </c>
      <c r="AV128">
        <v>0</v>
      </c>
      <c r="AW128">
        <v>2</v>
      </c>
      <c r="AX128">
        <v>78077003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V128">
        <v>0</v>
      </c>
      <c r="CW128">
        <f>ROUND(Y128*Source!I76*DO128,9)</f>
        <v>0</v>
      </c>
      <c r="CX128">
        <f>ROUND(Y128*Source!I76,9)</f>
        <v>0</v>
      </c>
      <c r="CY128">
        <f>AB128</f>
        <v>1382.82</v>
      </c>
      <c r="CZ128">
        <f>AF128</f>
        <v>91.76</v>
      </c>
      <c r="DA128">
        <f>AJ128</f>
        <v>15.07</v>
      </c>
      <c r="DB128">
        <f>ROUND(ROUND(AT128*CZ128,2),2)</f>
        <v>0.92</v>
      </c>
      <c r="DC128">
        <f>ROUND(ROUND(AT128*AG128,2),2)</f>
        <v>0.1</v>
      </c>
      <c r="DD128" t="s">
        <v>3</v>
      </c>
      <c r="DE128" t="s">
        <v>3</v>
      </c>
      <c r="DF128">
        <f>ROUND(ROUND(AE128,2)*CX128,2)</f>
        <v>0</v>
      </c>
      <c r="DG128">
        <f>ROUND(ROUND(AF128*AJ128,2)*CX128,2)</f>
        <v>0</v>
      </c>
      <c r="DH128">
        <f>ROUND(ROUND(AG128*AK128,2)*CX128,2)</f>
        <v>0</v>
      </c>
      <c r="DI128">
        <f t="shared" si="22"/>
        <v>0</v>
      </c>
      <c r="DJ128">
        <f>DG128</f>
        <v>0</v>
      </c>
      <c r="DK128">
        <v>0</v>
      </c>
      <c r="DL128" t="s">
        <v>3</v>
      </c>
      <c r="DM128">
        <v>0</v>
      </c>
      <c r="DN128" t="s">
        <v>3</v>
      </c>
      <c r="DO128">
        <v>0</v>
      </c>
    </row>
    <row r="129" spans="1:119" x14ac:dyDescent="0.2">
      <c r="A129">
        <f>ROW(Source!A76)</f>
        <v>76</v>
      </c>
      <c r="B129">
        <v>78076343</v>
      </c>
      <c r="C129">
        <v>78076991</v>
      </c>
      <c r="D129">
        <v>37732563</v>
      </c>
      <c r="E129">
        <v>1</v>
      </c>
      <c r="F129">
        <v>1</v>
      </c>
      <c r="G129">
        <v>1</v>
      </c>
      <c r="H129">
        <v>3</v>
      </c>
      <c r="I129" t="s">
        <v>538</v>
      </c>
      <c r="J129" t="s">
        <v>539</v>
      </c>
      <c r="K129" t="s">
        <v>540</v>
      </c>
      <c r="L129">
        <v>1346</v>
      </c>
      <c r="N129">
        <v>1009</v>
      </c>
      <c r="O129" t="s">
        <v>505</v>
      </c>
      <c r="P129" t="s">
        <v>505</v>
      </c>
      <c r="Q129">
        <v>1</v>
      </c>
      <c r="W129">
        <v>0</v>
      </c>
      <c r="X129">
        <v>1831350124</v>
      </c>
      <c r="Y129">
        <f>(AT129*0)</f>
        <v>0</v>
      </c>
      <c r="AA129">
        <v>144.33000000000001</v>
      </c>
      <c r="AB129">
        <v>0</v>
      </c>
      <c r="AC129">
        <v>0</v>
      </c>
      <c r="AD129">
        <v>0</v>
      </c>
      <c r="AE129">
        <v>29.04</v>
      </c>
      <c r="AF129">
        <v>0</v>
      </c>
      <c r="AG129">
        <v>0</v>
      </c>
      <c r="AH129">
        <v>0</v>
      </c>
      <c r="AI129">
        <v>4.97</v>
      </c>
      <c r="AJ129">
        <v>1</v>
      </c>
      <c r="AK129">
        <v>1</v>
      </c>
      <c r="AL129">
        <v>1</v>
      </c>
      <c r="AM129">
        <v>2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0.05</v>
      </c>
      <c r="AU129" t="s">
        <v>36</v>
      </c>
      <c r="AV129">
        <v>0</v>
      </c>
      <c r="AW129">
        <v>2</v>
      </c>
      <c r="AX129">
        <v>78077004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V129">
        <v>0</v>
      </c>
      <c r="CW129">
        <v>0</v>
      </c>
      <c r="CX129">
        <f>ROUND(Y129*Source!I76,9)</f>
        <v>0</v>
      </c>
      <c r="CY129">
        <f>AA129</f>
        <v>144.33000000000001</v>
      </c>
      <c r="CZ129">
        <f>AE129</f>
        <v>29.04</v>
      </c>
      <c r="DA129">
        <f>AI129</f>
        <v>4.97</v>
      </c>
      <c r="DB129">
        <f>ROUND((ROUND(AT129*CZ129,2)*0),2)</f>
        <v>0</v>
      </c>
      <c r="DC129">
        <f>ROUND((ROUND(AT129*AG129,2)*0),2)</f>
        <v>0</v>
      </c>
      <c r="DD129" t="s">
        <v>3</v>
      </c>
      <c r="DE129" t="s">
        <v>3</v>
      </c>
      <c r="DF129">
        <f>ROUND(ROUND(AE129*AI129,2)*CX129,2)</f>
        <v>0</v>
      </c>
      <c r="DG129">
        <f t="shared" ref="DG129:DG134" si="59">ROUND(ROUND(AF129,2)*CX129,2)</f>
        <v>0</v>
      </c>
      <c r="DH129">
        <f t="shared" ref="DH129:DH134" si="60">ROUND(ROUND(AG129,2)*CX129,2)</f>
        <v>0</v>
      </c>
      <c r="DI129">
        <f t="shared" ref="DI129:DI192" si="61">ROUND(ROUND(AH129,2)*CX129,2)</f>
        <v>0</v>
      </c>
      <c r="DJ129">
        <f>DF129</f>
        <v>0</v>
      </c>
      <c r="DK129">
        <v>0</v>
      </c>
      <c r="DL129" t="s">
        <v>3</v>
      </c>
      <c r="DM129">
        <v>0</v>
      </c>
      <c r="DN129" t="s">
        <v>3</v>
      </c>
      <c r="DO129">
        <v>0</v>
      </c>
    </row>
    <row r="130" spans="1:119" x14ac:dyDescent="0.2">
      <c r="A130">
        <f>ROW(Source!A76)</f>
        <v>76</v>
      </c>
      <c r="B130">
        <v>78076343</v>
      </c>
      <c r="C130">
        <v>78076991</v>
      </c>
      <c r="D130">
        <v>37733003</v>
      </c>
      <c r="E130">
        <v>1</v>
      </c>
      <c r="F130">
        <v>1</v>
      </c>
      <c r="G130">
        <v>1</v>
      </c>
      <c r="H130">
        <v>3</v>
      </c>
      <c r="I130" t="s">
        <v>541</v>
      </c>
      <c r="J130" t="s">
        <v>542</v>
      </c>
      <c r="K130" t="s">
        <v>543</v>
      </c>
      <c r="L130">
        <v>1308</v>
      </c>
      <c r="N130">
        <v>1003</v>
      </c>
      <c r="O130" t="s">
        <v>76</v>
      </c>
      <c r="P130" t="s">
        <v>76</v>
      </c>
      <c r="Q130">
        <v>100</v>
      </c>
      <c r="W130">
        <v>0</v>
      </c>
      <c r="X130">
        <v>-737867663</v>
      </c>
      <c r="Y130">
        <f>(AT130*0)</f>
        <v>0</v>
      </c>
      <c r="AA130">
        <v>767.34</v>
      </c>
      <c r="AB130">
        <v>0</v>
      </c>
      <c r="AC130">
        <v>0</v>
      </c>
      <c r="AD130">
        <v>0</v>
      </c>
      <c r="AE130">
        <v>121.8</v>
      </c>
      <c r="AF130">
        <v>0</v>
      </c>
      <c r="AG130">
        <v>0</v>
      </c>
      <c r="AH130">
        <v>0</v>
      </c>
      <c r="AI130">
        <v>6.3</v>
      </c>
      <c r="AJ130">
        <v>1</v>
      </c>
      <c r="AK130">
        <v>1</v>
      </c>
      <c r="AL130">
        <v>1</v>
      </c>
      <c r="AM130">
        <v>2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0.05</v>
      </c>
      <c r="AU130" t="s">
        <v>36</v>
      </c>
      <c r="AV130">
        <v>0</v>
      </c>
      <c r="AW130">
        <v>2</v>
      </c>
      <c r="AX130">
        <v>78077005</v>
      </c>
      <c r="AY130">
        <v>1</v>
      </c>
      <c r="AZ130">
        <v>0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V130">
        <v>0</v>
      </c>
      <c r="CW130">
        <v>0</v>
      </c>
      <c r="CX130">
        <f>ROUND(Y130*Source!I76,9)</f>
        <v>0</v>
      </c>
      <c r="CY130">
        <f>AA130</f>
        <v>767.34</v>
      </c>
      <c r="CZ130">
        <f>AE130</f>
        <v>121.8</v>
      </c>
      <c r="DA130">
        <f>AI130</f>
        <v>6.3</v>
      </c>
      <c r="DB130">
        <f>ROUND((ROUND(AT130*CZ130,2)*0),2)</f>
        <v>0</v>
      </c>
      <c r="DC130">
        <f>ROUND((ROUND(AT130*AG130,2)*0),2)</f>
        <v>0</v>
      </c>
      <c r="DD130" t="s">
        <v>3</v>
      </c>
      <c r="DE130" t="s">
        <v>3</v>
      </c>
      <c r="DF130">
        <f>ROUND(ROUND(AE130*AI130,2)*CX130,2)</f>
        <v>0</v>
      </c>
      <c r="DG130">
        <f t="shared" si="59"/>
        <v>0</v>
      </c>
      <c r="DH130">
        <f t="shared" si="60"/>
        <v>0</v>
      </c>
      <c r="DI130">
        <f t="shared" si="61"/>
        <v>0</v>
      </c>
      <c r="DJ130">
        <f>DF130</f>
        <v>0</v>
      </c>
      <c r="DK130">
        <v>0</v>
      </c>
      <c r="DL130" t="s">
        <v>3</v>
      </c>
      <c r="DM130">
        <v>0</v>
      </c>
      <c r="DN130" t="s">
        <v>3</v>
      </c>
      <c r="DO130">
        <v>0</v>
      </c>
    </row>
    <row r="131" spans="1:119" x14ac:dyDescent="0.2">
      <c r="A131">
        <f>ROW(Source!A76)</f>
        <v>76</v>
      </c>
      <c r="B131">
        <v>78076343</v>
      </c>
      <c r="C131">
        <v>78076991</v>
      </c>
      <c r="D131">
        <v>37733044</v>
      </c>
      <c r="E131">
        <v>1</v>
      </c>
      <c r="F131">
        <v>1</v>
      </c>
      <c r="G131">
        <v>1</v>
      </c>
      <c r="H131">
        <v>3</v>
      </c>
      <c r="I131" t="s">
        <v>544</v>
      </c>
      <c r="J131" t="s">
        <v>545</v>
      </c>
      <c r="K131" t="s">
        <v>546</v>
      </c>
      <c r="L131">
        <v>1346</v>
      </c>
      <c r="N131">
        <v>1009</v>
      </c>
      <c r="O131" t="s">
        <v>505</v>
      </c>
      <c r="P131" t="s">
        <v>505</v>
      </c>
      <c r="Q131">
        <v>1</v>
      </c>
      <c r="W131">
        <v>0</v>
      </c>
      <c r="X131">
        <v>-572780356</v>
      </c>
      <c r="Y131">
        <f>(AT131*0)</f>
        <v>0</v>
      </c>
      <c r="AA131">
        <v>642.63</v>
      </c>
      <c r="AB131">
        <v>0</v>
      </c>
      <c r="AC131">
        <v>0</v>
      </c>
      <c r="AD131">
        <v>0</v>
      </c>
      <c r="AE131">
        <v>31</v>
      </c>
      <c r="AF131">
        <v>0</v>
      </c>
      <c r="AG131">
        <v>0</v>
      </c>
      <c r="AH131">
        <v>0</v>
      </c>
      <c r="AI131">
        <v>20.73</v>
      </c>
      <c r="AJ131">
        <v>1</v>
      </c>
      <c r="AK131">
        <v>1</v>
      </c>
      <c r="AL131">
        <v>1</v>
      </c>
      <c r="AM131">
        <v>2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0.16</v>
      </c>
      <c r="AU131" t="s">
        <v>36</v>
      </c>
      <c r="AV131">
        <v>0</v>
      </c>
      <c r="AW131">
        <v>2</v>
      </c>
      <c r="AX131">
        <v>78077006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V131">
        <v>0</v>
      </c>
      <c r="CW131">
        <v>0</v>
      </c>
      <c r="CX131">
        <f>ROUND(Y131*Source!I76,9)</f>
        <v>0</v>
      </c>
      <c r="CY131">
        <f>AA131</f>
        <v>642.63</v>
      </c>
      <c r="CZ131">
        <f>AE131</f>
        <v>31</v>
      </c>
      <c r="DA131">
        <f>AI131</f>
        <v>20.73</v>
      </c>
      <c r="DB131">
        <f>ROUND((ROUND(AT131*CZ131,2)*0),2)</f>
        <v>0</v>
      </c>
      <c r="DC131">
        <f>ROUND((ROUND(AT131*AG131,2)*0),2)</f>
        <v>0</v>
      </c>
      <c r="DD131" t="s">
        <v>3</v>
      </c>
      <c r="DE131" t="s">
        <v>3</v>
      </c>
      <c r="DF131">
        <f>ROUND(ROUND(AE131*AI131,2)*CX131,2)</f>
        <v>0</v>
      </c>
      <c r="DG131">
        <f t="shared" si="59"/>
        <v>0</v>
      </c>
      <c r="DH131">
        <f t="shared" si="60"/>
        <v>0</v>
      </c>
      <c r="DI131">
        <f t="shared" si="61"/>
        <v>0</v>
      </c>
      <c r="DJ131">
        <f>DF131</f>
        <v>0</v>
      </c>
      <c r="DK131">
        <v>0</v>
      </c>
      <c r="DL131" t="s">
        <v>3</v>
      </c>
      <c r="DM131">
        <v>0</v>
      </c>
      <c r="DN131" t="s">
        <v>3</v>
      </c>
      <c r="DO131">
        <v>0</v>
      </c>
    </row>
    <row r="132" spans="1:119" x14ac:dyDescent="0.2">
      <c r="A132">
        <f>ROW(Source!A76)</f>
        <v>76</v>
      </c>
      <c r="B132">
        <v>78076343</v>
      </c>
      <c r="C132">
        <v>78076991</v>
      </c>
      <c r="D132">
        <v>37801918</v>
      </c>
      <c r="E132">
        <v>1</v>
      </c>
      <c r="F132">
        <v>1</v>
      </c>
      <c r="G132">
        <v>1</v>
      </c>
      <c r="H132">
        <v>3</v>
      </c>
      <c r="I132" t="s">
        <v>513</v>
      </c>
      <c r="J132" t="s">
        <v>514</v>
      </c>
      <c r="K132" t="s">
        <v>515</v>
      </c>
      <c r="L132">
        <v>1374</v>
      </c>
      <c r="N132">
        <v>1013</v>
      </c>
      <c r="O132" t="s">
        <v>516</v>
      </c>
      <c r="P132" t="s">
        <v>516</v>
      </c>
      <c r="Q132">
        <v>1</v>
      </c>
      <c r="W132">
        <v>0</v>
      </c>
      <c r="X132">
        <v>2131831278</v>
      </c>
      <c r="Y132">
        <f>(AT132*0)</f>
        <v>0</v>
      </c>
      <c r="AA132">
        <v>1</v>
      </c>
      <c r="AB132">
        <v>0</v>
      </c>
      <c r="AC132">
        <v>0</v>
      </c>
      <c r="AD132">
        <v>0</v>
      </c>
      <c r="AE132">
        <v>1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M132">
        <v>-2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0.5</v>
      </c>
      <c r="AU132" t="s">
        <v>36</v>
      </c>
      <c r="AV132">
        <v>0</v>
      </c>
      <c r="AW132">
        <v>2</v>
      </c>
      <c r="AX132">
        <v>78077007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V132">
        <v>0</v>
      </c>
      <c r="CW132">
        <v>0</v>
      </c>
      <c r="CX132">
        <f>ROUND(Y132*Source!I76,9)</f>
        <v>0</v>
      </c>
      <c r="CY132">
        <f>AA132</f>
        <v>1</v>
      </c>
      <c r="CZ132">
        <f>AE132</f>
        <v>1</v>
      </c>
      <c r="DA132">
        <f>AI132</f>
        <v>1</v>
      </c>
      <c r="DB132">
        <f>ROUND((ROUND(AT132*CZ132,2)*0),2)</f>
        <v>0</v>
      </c>
      <c r="DC132">
        <f>ROUND((ROUND(AT132*AG132,2)*0),2)</f>
        <v>0</v>
      </c>
      <c r="DD132" t="s">
        <v>3</v>
      </c>
      <c r="DE132" t="s">
        <v>3</v>
      </c>
      <c r="DF132">
        <f t="shared" ref="DF132:DF137" si="62">ROUND(ROUND(AE132,2)*CX132,2)</f>
        <v>0</v>
      </c>
      <c r="DG132">
        <f t="shared" si="59"/>
        <v>0</v>
      </c>
      <c r="DH132">
        <f t="shared" si="60"/>
        <v>0</v>
      </c>
      <c r="DI132">
        <f t="shared" si="61"/>
        <v>0</v>
      </c>
      <c r="DJ132">
        <f>DF132</f>
        <v>0</v>
      </c>
      <c r="DK132">
        <v>0</v>
      </c>
      <c r="DL132" t="s">
        <v>3</v>
      </c>
      <c r="DM132">
        <v>0</v>
      </c>
      <c r="DN132" t="s">
        <v>3</v>
      </c>
      <c r="DO132">
        <v>0</v>
      </c>
    </row>
    <row r="133" spans="1:119" x14ac:dyDescent="0.2">
      <c r="A133">
        <f>ROW(Source!A80)</f>
        <v>80</v>
      </c>
      <c r="B133">
        <v>78076343</v>
      </c>
      <c r="C133">
        <v>78077011</v>
      </c>
      <c r="D133">
        <v>23134664</v>
      </c>
      <c r="E133">
        <v>1</v>
      </c>
      <c r="F133">
        <v>1</v>
      </c>
      <c r="G133">
        <v>1</v>
      </c>
      <c r="H133">
        <v>1</v>
      </c>
      <c r="I133" t="s">
        <v>547</v>
      </c>
      <c r="J133" t="s">
        <v>3</v>
      </c>
      <c r="K133" t="s">
        <v>548</v>
      </c>
      <c r="L133">
        <v>1369</v>
      </c>
      <c r="N133">
        <v>1013</v>
      </c>
      <c r="O133" t="s">
        <v>492</v>
      </c>
      <c r="P133" t="s">
        <v>492</v>
      </c>
      <c r="Q133">
        <v>1</v>
      </c>
      <c r="W133">
        <v>0</v>
      </c>
      <c r="X133">
        <v>-1578608621</v>
      </c>
      <c r="Y133">
        <f>AT133</f>
        <v>16.29</v>
      </c>
      <c r="AA133">
        <v>0</v>
      </c>
      <c r="AB133">
        <v>0</v>
      </c>
      <c r="AC133">
        <v>0</v>
      </c>
      <c r="AD133">
        <v>8.89</v>
      </c>
      <c r="AE133">
        <v>0</v>
      </c>
      <c r="AF133">
        <v>0</v>
      </c>
      <c r="AG133">
        <v>0</v>
      </c>
      <c r="AH133">
        <v>8.89</v>
      </c>
      <c r="AI133">
        <v>1</v>
      </c>
      <c r="AJ133">
        <v>1</v>
      </c>
      <c r="AK133">
        <v>1</v>
      </c>
      <c r="AL133">
        <v>1</v>
      </c>
      <c r="AM133">
        <v>-2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16.29</v>
      </c>
      <c r="AU133" t="s">
        <v>3</v>
      </c>
      <c r="AV133">
        <v>1</v>
      </c>
      <c r="AW133">
        <v>2</v>
      </c>
      <c r="AX133">
        <v>78077020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U133">
        <f>ROUND(AT133*Source!I80*AH133*AL133,2)</f>
        <v>0</v>
      </c>
      <c r="CV133">
        <f>ROUND(Y133*Source!I80,9)</f>
        <v>0</v>
      </c>
      <c r="CW133">
        <v>0</v>
      </c>
      <c r="CX133">
        <f>ROUND(Y133*Source!I80,9)</f>
        <v>0</v>
      </c>
      <c r="CY133">
        <f>AD133</f>
        <v>8.89</v>
      </c>
      <c r="CZ133">
        <f>AH133</f>
        <v>8.89</v>
      </c>
      <c r="DA133">
        <f>AL133</f>
        <v>1</v>
      </c>
      <c r="DB133">
        <f>ROUND(ROUND(AT133*CZ133,2),2)</f>
        <v>144.82</v>
      </c>
      <c r="DC133">
        <f>ROUND(ROUND(AT133*AG133,2),2)</f>
        <v>0</v>
      </c>
      <c r="DD133" t="s">
        <v>3</v>
      </c>
      <c r="DE133" t="s">
        <v>3</v>
      </c>
      <c r="DF133">
        <f t="shared" si="62"/>
        <v>0</v>
      </c>
      <c r="DG133">
        <f t="shared" si="59"/>
        <v>0</v>
      </c>
      <c r="DH133">
        <f t="shared" si="60"/>
        <v>0</v>
      </c>
      <c r="DI133">
        <f t="shared" si="61"/>
        <v>0</v>
      </c>
      <c r="DJ133">
        <f>DI133</f>
        <v>0</v>
      </c>
      <c r="DK133">
        <v>0</v>
      </c>
      <c r="DL133" t="s">
        <v>3</v>
      </c>
      <c r="DM133">
        <v>0</v>
      </c>
      <c r="DN133" t="s">
        <v>3</v>
      </c>
      <c r="DO133">
        <v>0</v>
      </c>
    </row>
    <row r="134" spans="1:119" x14ac:dyDescent="0.2">
      <c r="A134">
        <f>ROW(Source!A80)</f>
        <v>80</v>
      </c>
      <c r="B134">
        <v>78076343</v>
      </c>
      <c r="C134">
        <v>78077011</v>
      </c>
      <c r="D134">
        <v>121548</v>
      </c>
      <c r="E134">
        <v>1</v>
      </c>
      <c r="F134">
        <v>1</v>
      </c>
      <c r="G134">
        <v>1</v>
      </c>
      <c r="H134">
        <v>1</v>
      </c>
      <c r="I134" t="s">
        <v>19</v>
      </c>
      <c r="J134" t="s">
        <v>3</v>
      </c>
      <c r="K134" t="s">
        <v>525</v>
      </c>
      <c r="L134">
        <v>608254</v>
      </c>
      <c r="N134">
        <v>1013</v>
      </c>
      <c r="O134" t="s">
        <v>526</v>
      </c>
      <c r="P134" t="s">
        <v>526</v>
      </c>
      <c r="Q134">
        <v>1</v>
      </c>
      <c r="W134">
        <v>0</v>
      </c>
      <c r="X134">
        <v>-185737400</v>
      </c>
      <c r="Y134">
        <f>AT134</f>
        <v>0.01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M134">
        <v>-2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0.01</v>
      </c>
      <c r="AU134" t="s">
        <v>3</v>
      </c>
      <c r="AV134">
        <v>2</v>
      </c>
      <c r="AW134">
        <v>2</v>
      </c>
      <c r="AX134">
        <v>78077021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V134">
        <v>0</v>
      </c>
      <c r="CW134">
        <v>0</v>
      </c>
      <c r="CX134">
        <f>ROUND(Y134*Source!I80,9)</f>
        <v>0</v>
      </c>
      <c r="CY134">
        <f>AD134</f>
        <v>0</v>
      </c>
      <c r="CZ134">
        <f>AH134</f>
        <v>0</v>
      </c>
      <c r="DA134">
        <f>AL134</f>
        <v>1</v>
      </c>
      <c r="DB134">
        <f>ROUND(ROUND(AT134*CZ134,2),2)</f>
        <v>0</v>
      </c>
      <c r="DC134">
        <f>ROUND(ROUND(AT134*AG134,2),2)</f>
        <v>0</v>
      </c>
      <c r="DD134" t="s">
        <v>3</v>
      </c>
      <c r="DE134" t="s">
        <v>3</v>
      </c>
      <c r="DF134">
        <f t="shared" si="62"/>
        <v>0</v>
      </c>
      <c r="DG134">
        <f t="shared" si="59"/>
        <v>0</v>
      </c>
      <c r="DH134">
        <f t="shared" si="60"/>
        <v>0</v>
      </c>
      <c r="DI134">
        <f t="shared" si="61"/>
        <v>0</v>
      </c>
      <c r="DJ134">
        <f>DI134</f>
        <v>0</v>
      </c>
      <c r="DK134">
        <v>0</v>
      </c>
      <c r="DL134" t="s">
        <v>3</v>
      </c>
      <c r="DM134">
        <v>0</v>
      </c>
      <c r="DN134" t="s">
        <v>3</v>
      </c>
      <c r="DO134">
        <v>0</v>
      </c>
    </row>
    <row r="135" spans="1:119" x14ac:dyDescent="0.2">
      <c r="A135">
        <f>ROW(Source!A80)</f>
        <v>80</v>
      </c>
      <c r="B135">
        <v>78076343</v>
      </c>
      <c r="C135">
        <v>78077011</v>
      </c>
      <c r="D135">
        <v>37802578</v>
      </c>
      <c r="E135">
        <v>1</v>
      </c>
      <c r="F135">
        <v>1</v>
      </c>
      <c r="G135">
        <v>1</v>
      </c>
      <c r="H135">
        <v>2</v>
      </c>
      <c r="I135" t="s">
        <v>549</v>
      </c>
      <c r="J135" t="s">
        <v>550</v>
      </c>
      <c r="K135" t="s">
        <v>551</v>
      </c>
      <c r="L135">
        <v>1368</v>
      </c>
      <c r="N135">
        <v>1011</v>
      </c>
      <c r="O135" t="s">
        <v>187</v>
      </c>
      <c r="P135" t="s">
        <v>187</v>
      </c>
      <c r="Q135">
        <v>1</v>
      </c>
      <c r="W135">
        <v>0</v>
      </c>
      <c r="X135">
        <v>1753337916</v>
      </c>
      <c r="Y135">
        <f>AT135</f>
        <v>0.01</v>
      </c>
      <c r="AA135">
        <v>0</v>
      </c>
      <c r="AB135">
        <v>486.16</v>
      </c>
      <c r="AC135">
        <v>451.45</v>
      </c>
      <c r="AD135">
        <v>0</v>
      </c>
      <c r="AE135">
        <v>0</v>
      </c>
      <c r="AF135">
        <v>32.090000000000003</v>
      </c>
      <c r="AG135">
        <v>12.1</v>
      </c>
      <c r="AH135">
        <v>0</v>
      </c>
      <c r="AI135">
        <v>1</v>
      </c>
      <c r="AJ135">
        <v>15.15</v>
      </c>
      <c r="AK135">
        <v>37.31</v>
      </c>
      <c r="AL135">
        <v>1</v>
      </c>
      <c r="AM135">
        <v>2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0.01</v>
      </c>
      <c r="AU135" t="s">
        <v>3</v>
      </c>
      <c r="AV135">
        <v>0</v>
      </c>
      <c r="AW135">
        <v>2</v>
      </c>
      <c r="AX135">
        <v>78077022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V135">
        <v>0</v>
      </c>
      <c r="CW135">
        <f>ROUND(Y135*Source!I80*DO135,9)</f>
        <v>0</v>
      </c>
      <c r="CX135">
        <f>ROUND(Y135*Source!I80,9)</f>
        <v>0</v>
      </c>
      <c r="CY135">
        <f>AB135</f>
        <v>486.16</v>
      </c>
      <c r="CZ135">
        <f>AF135</f>
        <v>32.090000000000003</v>
      </c>
      <c r="DA135">
        <f>AJ135</f>
        <v>15.15</v>
      </c>
      <c r="DB135">
        <f>ROUND(ROUND(AT135*CZ135,2),2)</f>
        <v>0.32</v>
      </c>
      <c r="DC135">
        <f>ROUND(ROUND(AT135*AG135,2),2)</f>
        <v>0.12</v>
      </c>
      <c r="DD135" t="s">
        <v>3</v>
      </c>
      <c r="DE135" t="s">
        <v>3</v>
      </c>
      <c r="DF135">
        <f t="shared" si="62"/>
        <v>0</v>
      </c>
      <c r="DG135">
        <f>ROUND(ROUND(AF135*AJ135,2)*CX135,2)</f>
        <v>0</v>
      </c>
      <c r="DH135">
        <f>ROUND(ROUND(AG135*AK135,2)*CX135,2)</f>
        <v>0</v>
      </c>
      <c r="DI135">
        <f t="shared" si="61"/>
        <v>0</v>
      </c>
      <c r="DJ135">
        <f>DG135</f>
        <v>0</v>
      </c>
      <c r="DK135">
        <v>0</v>
      </c>
      <c r="DL135" t="s">
        <v>3</v>
      </c>
      <c r="DM135">
        <v>0</v>
      </c>
      <c r="DN135" t="s">
        <v>3</v>
      </c>
      <c r="DO135">
        <v>0</v>
      </c>
    </row>
    <row r="136" spans="1:119" x14ac:dyDescent="0.2">
      <c r="A136">
        <f>ROW(Source!A80)</f>
        <v>80</v>
      </c>
      <c r="B136">
        <v>78076343</v>
      </c>
      <c r="C136">
        <v>78077011</v>
      </c>
      <c r="D136">
        <v>37803303</v>
      </c>
      <c r="E136">
        <v>1</v>
      </c>
      <c r="F136">
        <v>1</v>
      </c>
      <c r="G136">
        <v>1</v>
      </c>
      <c r="H136">
        <v>2</v>
      </c>
      <c r="I136" t="s">
        <v>552</v>
      </c>
      <c r="J136" t="s">
        <v>553</v>
      </c>
      <c r="K136" t="s">
        <v>554</v>
      </c>
      <c r="L136">
        <v>1368</v>
      </c>
      <c r="N136">
        <v>1011</v>
      </c>
      <c r="O136" t="s">
        <v>187</v>
      </c>
      <c r="P136" t="s">
        <v>187</v>
      </c>
      <c r="Q136">
        <v>1</v>
      </c>
      <c r="W136">
        <v>0</v>
      </c>
      <c r="X136">
        <v>325281995</v>
      </c>
      <c r="Y136">
        <f>AT136</f>
        <v>6.08</v>
      </c>
      <c r="AA136">
        <v>0</v>
      </c>
      <c r="AB136">
        <v>22.18</v>
      </c>
      <c r="AC136">
        <v>0</v>
      </c>
      <c r="AD136">
        <v>0</v>
      </c>
      <c r="AE136">
        <v>0</v>
      </c>
      <c r="AF136">
        <v>1.98</v>
      </c>
      <c r="AG136">
        <v>0</v>
      </c>
      <c r="AH136">
        <v>0</v>
      </c>
      <c r="AI136">
        <v>1</v>
      </c>
      <c r="AJ136">
        <v>11.2</v>
      </c>
      <c r="AK136">
        <v>37.31</v>
      </c>
      <c r="AL136">
        <v>1</v>
      </c>
      <c r="AM136">
        <v>2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6.08</v>
      </c>
      <c r="AU136" t="s">
        <v>3</v>
      </c>
      <c r="AV136">
        <v>0</v>
      </c>
      <c r="AW136">
        <v>2</v>
      </c>
      <c r="AX136">
        <v>78077023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V136">
        <v>0</v>
      </c>
      <c r="CW136">
        <f>ROUND(Y136*Source!I80*DO136,9)</f>
        <v>0</v>
      </c>
      <c r="CX136">
        <f>ROUND(Y136*Source!I80,9)</f>
        <v>0</v>
      </c>
      <c r="CY136">
        <f>AB136</f>
        <v>22.18</v>
      </c>
      <c r="CZ136">
        <f>AF136</f>
        <v>1.98</v>
      </c>
      <c r="DA136">
        <f>AJ136</f>
        <v>11.2</v>
      </c>
      <c r="DB136">
        <f>ROUND(ROUND(AT136*CZ136,2),2)</f>
        <v>12.04</v>
      </c>
      <c r="DC136">
        <f>ROUND(ROUND(AT136*AG136,2),2)</f>
        <v>0</v>
      </c>
      <c r="DD136" t="s">
        <v>3</v>
      </c>
      <c r="DE136" t="s">
        <v>3</v>
      </c>
      <c r="DF136">
        <f t="shared" si="62"/>
        <v>0</v>
      </c>
      <c r="DG136">
        <f>ROUND(ROUND(AF136*AJ136,2)*CX136,2)</f>
        <v>0</v>
      </c>
      <c r="DH136">
        <f>ROUND(ROUND(AG136*AK136,2)*CX136,2)</f>
        <v>0</v>
      </c>
      <c r="DI136">
        <f t="shared" si="61"/>
        <v>0</v>
      </c>
      <c r="DJ136">
        <f>DG136</f>
        <v>0</v>
      </c>
      <c r="DK136">
        <v>0</v>
      </c>
      <c r="DL136" t="s">
        <v>3</v>
      </c>
      <c r="DM136">
        <v>0</v>
      </c>
      <c r="DN136" t="s">
        <v>3</v>
      </c>
      <c r="DO136">
        <v>0</v>
      </c>
    </row>
    <row r="137" spans="1:119" x14ac:dyDescent="0.2">
      <c r="A137">
        <f>ROW(Source!A80)</f>
        <v>80</v>
      </c>
      <c r="B137">
        <v>78076343</v>
      </c>
      <c r="C137">
        <v>78077011</v>
      </c>
      <c r="D137">
        <v>37804136</v>
      </c>
      <c r="E137">
        <v>1</v>
      </c>
      <c r="F137">
        <v>1</v>
      </c>
      <c r="G137">
        <v>1</v>
      </c>
      <c r="H137">
        <v>2</v>
      </c>
      <c r="I137" t="s">
        <v>555</v>
      </c>
      <c r="J137" t="s">
        <v>556</v>
      </c>
      <c r="K137" t="s">
        <v>557</v>
      </c>
      <c r="L137">
        <v>1368</v>
      </c>
      <c r="N137">
        <v>1011</v>
      </c>
      <c r="O137" t="s">
        <v>187</v>
      </c>
      <c r="P137" t="s">
        <v>187</v>
      </c>
      <c r="Q137">
        <v>1</v>
      </c>
      <c r="W137">
        <v>0</v>
      </c>
      <c r="X137">
        <v>1067600123</v>
      </c>
      <c r="Y137">
        <f>AT137</f>
        <v>6.08</v>
      </c>
      <c r="AA137">
        <v>0</v>
      </c>
      <c r="AB137">
        <v>14.21</v>
      </c>
      <c r="AC137">
        <v>0</v>
      </c>
      <c r="AD137">
        <v>0</v>
      </c>
      <c r="AE137">
        <v>0</v>
      </c>
      <c r="AF137">
        <v>2.27</v>
      </c>
      <c r="AG137">
        <v>0</v>
      </c>
      <c r="AH137">
        <v>0</v>
      </c>
      <c r="AI137">
        <v>1</v>
      </c>
      <c r="AJ137">
        <v>6.26</v>
      </c>
      <c r="AK137">
        <v>37.31</v>
      </c>
      <c r="AL137">
        <v>1</v>
      </c>
      <c r="AM137">
        <v>2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6.08</v>
      </c>
      <c r="AU137" t="s">
        <v>3</v>
      </c>
      <c r="AV137">
        <v>0</v>
      </c>
      <c r="AW137">
        <v>2</v>
      </c>
      <c r="AX137">
        <v>78077024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V137">
        <v>0</v>
      </c>
      <c r="CW137">
        <f>ROUND(Y137*Source!I80*DO137,9)</f>
        <v>0</v>
      </c>
      <c r="CX137">
        <f>ROUND(Y137*Source!I80,9)</f>
        <v>0</v>
      </c>
      <c r="CY137">
        <f>AB137</f>
        <v>14.21</v>
      </c>
      <c r="CZ137">
        <f>AF137</f>
        <v>2.27</v>
      </c>
      <c r="DA137">
        <f>AJ137</f>
        <v>6.26</v>
      </c>
      <c r="DB137">
        <f>ROUND(ROUND(AT137*CZ137,2),2)</f>
        <v>13.8</v>
      </c>
      <c r="DC137">
        <f>ROUND(ROUND(AT137*AG137,2),2)</f>
        <v>0</v>
      </c>
      <c r="DD137" t="s">
        <v>3</v>
      </c>
      <c r="DE137" t="s">
        <v>3</v>
      </c>
      <c r="DF137">
        <f t="shared" si="62"/>
        <v>0</v>
      </c>
      <c r="DG137">
        <f>ROUND(ROUND(AF137*AJ137,2)*CX137,2)</f>
        <v>0</v>
      </c>
      <c r="DH137">
        <f>ROUND(ROUND(AG137*AK137,2)*CX137,2)</f>
        <v>0</v>
      </c>
      <c r="DI137">
        <f t="shared" si="61"/>
        <v>0</v>
      </c>
      <c r="DJ137">
        <f>DG137</f>
        <v>0</v>
      </c>
      <c r="DK137">
        <v>0</v>
      </c>
      <c r="DL137" t="s">
        <v>3</v>
      </c>
      <c r="DM137">
        <v>0</v>
      </c>
      <c r="DN137" t="s">
        <v>3</v>
      </c>
      <c r="DO137">
        <v>0</v>
      </c>
    </row>
    <row r="138" spans="1:119" x14ac:dyDescent="0.2">
      <c r="A138">
        <f>ROW(Source!A80)</f>
        <v>80</v>
      </c>
      <c r="B138">
        <v>78076343</v>
      </c>
      <c r="C138">
        <v>78077011</v>
      </c>
      <c r="D138">
        <v>37737277</v>
      </c>
      <c r="E138">
        <v>1</v>
      </c>
      <c r="F138">
        <v>1</v>
      </c>
      <c r="G138">
        <v>1</v>
      </c>
      <c r="H138">
        <v>3</v>
      </c>
      <c r="I138" t="s">
        <v>558</v>
      </c>
      <c r="J138" t="s">
        <v>559</v>
      </c>
      <c r="K138" t="s">
        <v>560</v>
      </c>
      <c r="L138">
        <v>1348</v>
      </c>
      <c r="N138">
        <v>1009</v>
      </c>
      <c r="O138" t="s">
        <v>522</v>
      </c>
      <c r="P138" t="s">
        <v>522</v>
      </c>
      <c r="Q138">
        <v>1000</v>
      </c>
      <c r="W138">
        <v>0</v>
      </c>
      <c r="X138">
        <v>-835935626</v>
      </c>
      <c r="Y138">
        <f>(AT138*0)</f>
        <v>0</v>
      </c>
      <c r="AA138">
        <v>125045.8</v>
      </c>
      <c r="AB138">
        <v>0</v>
      </c>
      <c r="AC138">
        <v>0</v>
      </c>
      <c r="AD138">
        <v>0</v>
      </c>
      <c r="AE138">
        <v>12430</v>
      </c>
      <c r="AF138">
        <v>0</v>
      </c>
      <c r="AG138">
        <v>0</v>
      </c>
      <c r="AH138">
        <v>0</v>
      </c>
      <c r="AI138">
        <v>10.06</v>
      </c>
      <c r="AJ138">
        <v>1</v>
      </c>
      <c r="AK138">
        <v>1</v>
      </c>
      <c r="AL138">
        <v>1</v>
      </c>
      <c r="AM138">
        <v>2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1E-3</v>
      </c>
      <c r="AU138" t="s">
        <v>36</v>
      </c>
      <c r="AV138">
        <v>0</v>
      </c>
      <c r="AW138">
        <v>2</v>
      </c>
      <c r="AX138">
        <v>78077025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V138">
        <v>0</v>
      </c>
      <c r="CW138">
        <v>0</v>
      </c>
      <c r="CX138">
        <f>ROUND(Y138*Source!I80,9)</f>
        <v>0</v>
      </c>
      <c r="CY138">
        <f>AA138</f>
        <v>125045.8</v>
      </c>
      <c r="CZ138">
        <f>AE138</f>
        <v>12430</v>
      </c>
      <c r="DA138">
        <f>AI138</f>
        <v>10.06</v>
      </c>
      <c r="DB138">
        <f>ROUND((ROUND(AT138*CZ138,2)*0),2)</f>
        <v>0</v>
      </c>
      <c r="DC138">
        <f>ROUND((ROUND(AT138*AG138,2)*0),2)</f>
        <v>0</v>
      </c>
      <c r="DD138" t="s">
        <v>3</v>
      </c>
      <c r="DE138" t="s">
        <v>3</v>
      </c>
      <c r="DF138">
        <f>ROUND(ROUND(AE138*AI138,2)*CX138,2)</f>
        <v>0</v>
      </c>
      <c r="DG138">
        <f>ROUND(ROUND(AF138,2)*CX138,2)</f>
        <v>0</v>
      </c>
      <c r="DH138">
        <f>ROUND(ROUND(AG138,2)*CX138,2)</f>
        <v>0</v>
      </c>
      <c r="DI138">
        <f t="shared" si="61"/>
        <v>0</v>
      </c>
      <c r="DJ138">
        <f>DF138</f>
        <v>0</v>
      </c>
      <c r="DK138">
        <v>0</v>
      </c>
      <c r="DL138" t="s">
        <v>3</v>
      </c>
      <c r="DM138">
        <v>0</v>
      </c>
      <c r="DN138" t="s">
        <v>3</v>
      </c>
      <c r="DO138">
        <v>0</v>
      </c>
    </row>
    <row r="139" spans="1:119" x14ac:dyDescent="0.2">
      <c r="A139">
        <f>ROW(Source!A80)</f>
        <v>80</v>
      </c>
      <c r="B139">
        <v>78076343</v>
      </c>
      <c r="C139">
        <v>78077011</v>
      </c>
      <c r="D139">
        <v>37737063</v>
      </c>
      <c r="E139">
        <v>1</v>
      </c>
      <c r="F139">
        <v>1</v>
      </c>
      <c r="G139">
        <v>1</v>
      </c>
      <c r="H139">
        <v>3</v>
      </c>
      <c r="I139" t="s">
        <v>561</v>
      </c>
      <c r="J139" t="s">
        <v>562</v>
      </c>
      <c r="K139" t="s">
        <v>563</v>
      </c>
      <c r="L139">
        <v>1358</v>
      </c>
      <c r="N139">
        <v>1010</v>
      </c>
      <c r="O139" t="s">
        <v>509</v>
      </c>
      <c r="P139" t="s">
        <v>509</v>
      </c>
      <c r="Q139">
        <v>10</v>
      </c>
      <c r="W139">
        <v>0</v>
      </c>
      <c r="X139">
        <v>-1114064279</v>
      </c>
      <c r="Y139">
        <f>(AT139*0)</f>
        <v>0</v>
      </c>
      <c r="AA139">
        <v>7.49</v>
      </c>
      <c r="AB139">
        <v>0</v>
      </c>
      <c r="AC139">
        <v>0</v>
      </c>
      <c r="AD139">
        <v>0</v>
      </c>
      <c r="AE139">
        <v>1.8</v>
      </c>
      <c r="AF139">
        <v>0</v>
      </c>
      <c r="AG139">
        <v>0</v>
      </c>
      <c r="AH139">
        <v>0</v>
      </c>
      <c r="AI139">
        <v>4.16</v>
      </c>
      <c r="AJ139">
        <v>1</v>
      </c>
      <c r="AK139">
        <v>1</v>
      </c>
      <c r="AL139">
        <v>1</v>
      </c>
      <c r="AM139">
        <v>2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20</v>
      </c>
      <c r="AU139" t="s">
        <v>36</v>
      </c>
      <c r="AV139">
        <v>0</v>
      </c>
      <c r="AW139">
        <v>2</v>
      </c>
      <c r="AX139">
        <v>78077026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V139">
        <v>0</v>
      </c>
      <c r="CW139">
        <v>0</v>
      </c>
      <c r="CX139">
        <f>ROUND(Y139*Source!I80,9)</f>
        <v>0</v>
      </c>
      <c r="CY139">
        <f>AA139</f>
        <v>7.49</v>
      </c>
      <c r="CZ139">
        <f>AE139</f>
        <v>1.8</v>
      </c>
      <c r="DA139">
        <f>AI139</f>
        <v>4.16</v>
      </c>
      <c r="DB139">
        <f>ROUND((ROUND(AT139*CZ139,2)*0),2)</f>
        <v>0</v>
      </c>
      <c r="DC139">
        <f>ROUND((ROUND(AT139*AG139,2)*0),2)</f>
        <v>0</v>
      </c>
      <c r="DD139" t="s">
        <v>3</v>
      </c>
      <c r="DE139" t="s">
        <v>3</v>
      </c>
      <c r="DF139">
        <f>ROUND(ROUND(AE139*AI139,2)*CX139,2)</f>
        <v>0</v>
      </c>
      <c r="DG139">
        <f>ROUND(ROUND(AF139,2)*CX139,2)</f>
        <v>0</v>
      </c>
      <c r="DH139">
        <f>ROUND(ROUND(AG139,2)*CX139,2)</f>
        <v>0</v>
      </c>
      <c r="DI139">
        <f t="shared" si="61"/>
        <v>0</v>
      </c>
      <c r="DJ139">
        <f>DF139</f>
        <v>0</v>
      </c>
      <c r="DK139">
        <v>0</v>
      </c>
      <c r="DL139" t="s">
        <v>3</v>
      </c>
      <c r="DM139">
        <v>0</v>
      </c>
      <c r="DN139" t="s">
        <v>3</v>
      </c>
      <c r="DO139">
        <v>0</v>
      </c>
    </row>
    <row r="140" spans="1:119" x14ac:dyDescent="0.2">
      <c r="A140">
        <f>ROW(Source!A80)</f>
        <v>80</v>
      </c>
      <c r="B140">
        <v>78076343</v>
      </c>
      <c r="C140">
        <v>78077011</v>
      </c>
      <c r="D140">
        <v>37801918</v>
      </c>
      <c r="E140">
        <v>1</v>
      </c>
      <c r="F140">
        <v>1</v>
      </c>
      <c r="G140">
        <v>1</v>
      </c>
      <c r="H140">
        <v>3</v>
      </c>
      <c r="I140" t="s">
        <v>513</v>
      </c>
      <c r="J140" t="s">
        <v>514</v>
      </c>
      <c r="K140" t="s">
        <v>515</v>
      </c>
      <c r="L140">
        <v>1374</v>
      </c>
      <c r="N140">
        <v>1013</v>
      </c>
      <c r="O140" t="s">
        <v>516</v>
      </c>
      <c r="P140" t="s">
        <v>516</v>
      </c>
      <c r="Q140">
        <v>1</v>
      </c>
      <c r="W140">
        <v>0</v>
      </c>
      <c r="X140">
        <v>2131831278</v>
      </c>
      <c r="Y140">
        <f>(AT140*0)</f>
        <v>0</v>
      </c>
      <c r="AA140">
        <v>1</v>
      </c>
      <c r="AB140">
        <v>0</v>
      </c>
      <c r="AC140">
        <v>0</v>
      </c>
      <c r="AD140">
        <v>0</v>
      </c>
      <c r="AE140">
        <v>1</v>
      </c>
      <c r="AF140">
        <v>0</v>
      </c>
      <c r="AG140">
        <v>0</v>
      </c>
      <c r="AH140">
        <v>0</v>
      </c>
      <c r="AI140">
        <v>1</v>
      </c>
      <c r="AJ140">
        <v>1</v>
      </c>
      <c r="AK140">
        <v>1</v>
      </c>
      <c r="AL140">
        <v>1</v>
      </c>
      <c r="AM140">
        <v>-2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2.9</v>
      </c>
      <c r="AU140" t="s">
        <v>36</v>
      </c>
      <c r="AV140">
        <v>0</v>
      </c>
      <c r="AW140">
        <v>2</v>
      </c>
      <c r="AX140">
        <v>78077027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V140">
        <v>0</v>
      </c>
      <c r="CW140">
        <v>0</v>
      </c>
      <c r="CX140">
        <f>ROUND(Y140*Source!I80,9)</f>
        <v>0</v>
      </c>
      <c r="CY140">
        <f>AA140</f>
        <v>1</v>
      </c>
      <c r="CZ140">
        <f>AE140</f>
        <v>1</v>
      </c>
      <c r="DA140">
        <f>AI140</f>
        <v>1</v>
      </c>
      <c r="DB140">
        <f>ROUND((ROUND(AT140*CZ140,2)*0),2)</f>
        <v>0</v>
      </c>
      <c r="DC140">
        <f>ROUND((ROUND(AT140*AG140,2)*0),2)</f>
        <v>0</v>
      </c>
      <c r="DD140" t="s">
        <v>3</v>
      </c>
      <c r="DE140" t="s">
        <v>3</v>
      </c>
      <c r="DF140">
        <f t="shared" ref="DF140:DF146" si="63">ROUND(ROUND(AE140,2)*CX140,2)</f>
        <v>0</v>
      </c>
      <c r="DG140">
        <f>ROUND(ROUND(AF140,2)*CX140,2)</f>
        <v>0</v>
      </c>
      <c r="DH140">
        <f>ROUND(ROUND(AG140,2)*CX140,2)</f>
        <v>0</v>
      </c>
      <c r="DI140">
        <f t="shared" si="61"/>
        <v>0</v>
      </c>
      <c r="DJ140">
        <f>DF140</f>
        <v>0</v>
      </c>
      <c r="DK140">
        <v>0</v>
      </c>
      <c r="DL140" t="s">
        <v>3</v>
      </c>
      <c r="DM140">
        <v>0</v>
      </c>
      <c r="DN140" t="s">
        <v>3</v>
      </c>
      <c r="DO140">
        <v>0</v>
      </c>
    </row>
    <row r="141" spans="1:119" x14ac:dyDescent="0.2">
      <c r="A141">
        <f>ROW(Source!A82)</f>
        <v>82</v>
      </c>
      <c r="B141">
        <v>78076343</v>
      </c>
      <c r="C141">
        <v>78077029</v>
      </c>
      <c r="D141">
        <v>23351341</v>
      </c>
      <c r="E141">
        <v>1</v>
      </c>
      <c r="F141">
        <v>1</v>
      </c>
      <c r="G141">
        <v>1</v>
      </c>
      <c r="H141">
        <v>1</v>
      </c>
      <c r="I141" t="s">
        <v>536</v>
      </c>
      <c r="J141" t="s">
        <v>3</v>
      </c>
      <c r="K141" t="s">
        <v>537</v>
      </c>
      <c r="L141">
        <v>1369</v>
      </c>
      <c r="N141">
        <v>1013</v>
      </c>
      <c r="O141" t="s">
        <v>492</v>
      </c>
      <c r="P141" t="s">
        <v>492</v>
      </c>
      <c r="Q141">
        <v>1</v>
      </c>
      <c r="W141">
        <v>0</v>
      </c>
      <c r="X141">
        <v>1903430866</v>
      </c>
      <c r="Y141">
        <f t="shared" ref="Y141:Y146" si="64">AT141</f>
        <v>19.04</v>
      </c>
      <c r="AA141">
        <v>0</v>
      </c>
      <c r="AB141">
        <v>0</v>
      </c>
      <c r="AC141">
        <v>0</v>
      </c>
      <c r="AD141">
        <v>8.7899999999999991</v>
      </c>
      <c r="AE141">
        <v>0</v>
      </c>
      <c r="AF141">
        <v>0</v>
      </c>
      <c r="AG141">
        <v>0</v>
      </c>
      <c r="AH141">
        <v>8.7899999999999991</v>
      </c>
      <c r="AI141">
        <v>1</v>
      </c>
      <c r="AJ141">
        <v>1</v>
      </c>
      <c r="AK141">
        <v>1</v>
      </c>
      <c r="AL141">
        <v>1</v>
      </c>
      <c r="AM141">
        <v>-2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3</v>
      </c>
      <c r="AT141">
        <v>19.04</v>
      </c>
      <c r="AU141" t="s">
        <v>3</v>
      </c>
      <c r="AV141">
        <v>1</v>
      </c>
      <c r="AW141">
        <v>2</v>
      </c>
      <c r="AX141">
        <v>78077039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U141">
        <f>ROUND(AT141*Source!I82*AH141*AL141,2)</f>
        <v>0</v>
      </c>
      <c r="CV141">
        <f>ROUND(Y141*Source!I82,9)</f>
        <v>0</v>
      </c>
      <c r="CW141">
        <v>0</v>
      </c>
      <c r="CX141">
        <f>ROUND(Y141*Source!I82,9)</f>
        <v>0</v>
      </c>
      <c r="CY141">
        <f>AD141</f>
        <v>8.7899999999999991</v>
      </c>
      <c r="CZ141">
        <f>AH141</f>
        <v>8.7899999999999991</v>
      </c>
      <c r="DA141">
        <f>AL141</f>
        <v>1</v>
      </c>
      <c r="DB141">
        <f t="shared" ref="DB141:DB146" si="65">ROUND(ROUND(AT141*CZ141,2),2)</f>
        <v>167.36</v>
      </c>
      <c r="DC141">
        <f t="shared" ref="DC141:DC146" si="66">ROUND(ROUND(AT141*AG141,2),2)</f>
        <v>0</v>
      </c>
      <c r="DD141" t="s">
        <v>3</v>
      </c>
      <c r="DE141" t="s">
        <v>3</v>
      </c>
      <c r="DF141">
        <f t="shared" si="63"/>
        <v>0</v>
      </c>
      <c r="DG141">
        <f>ROUND(ROUND(AF141,2)*CX141,2)</f>
        <v>0</v>
      </c>
      <c r="DH141">
        <f>ROUND(ROUND(AG141,2)*CX141,2)</f>
        <v>0</v>
      </c>
      <c r="DI141">
        <f t="shared" si="61"/>
        <v>0</v>
      </c>
      <c r="DJ141">
        <f>DI141</f>
        <v>0</v>
      </c>
      <c r="DK141">
        <v>0</v>
      </c>
      <c r="DL141" t="s">
        <v>3</v>
      </c>
      <c r="DM141">
        <v>0</v>
      </c>
      <c r="DN141" t="s">
        <v>3</v>
      </c>
      <c r="DO141">
        <v>0</v>
      </c>
    </row>
    <row r="142" spans="1:119" x14ac:dyDescent="0.2">
      <c r="A142">
        <f>ROW(Source!A82)</f>
        <v>82</v>
      </c>
      <c r="B142">
        <v>78076343</v>
      </c>
      <c r="C142">
        <v>78077029</v>
      </c>
      <c r="D142">
        <v>121548</v>
      </c>
      <c r="E142">
        <v>1</v>
      </c>
      <c r="F142">
        <v>1</v>
      </c>
      <c r="G142">
        <v>1</v>
      </c>
      <c r="H142">
        <v>1</v>
      </c>
      <c r="I142" t="s">
        <v>19</v>
      </c>
      <c r="J142" t="s">
        <v>3</v>
      </c>
      <c r="K142" t="s">
        <v>525</v>
      </c>
      <c r="L142">
        <v>608254</v>
      </c>
      <c r="N142">
        <v>1013</v>
      </c>
      <c r="O142" t="s">
        <v>526</v>
      </c>
      <c r="P142" t="s">
        <v>526</v>
      </c>
      <c r="Q142">
        <v>1</v>
      </c>
      <c r="W142">
        <v>0</v>
      </c>
      <c r="X142">
        <v>-185737400</v>
      </c>
      <c r="Y142">
        <f t="shared" si="64"/>
        <v>0.09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1</v>
      </c>
      <c r="AL142">
        <v>1</v>
      </c>
      <c r="AM142">
        <v>-2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0.09</v>
      </c>
      <c r="AU142" t="s">
        <v>3</v>
      </c>
      <c r="AV142">
        <v>2</v>
      </c>
      <c r="AW142">
        <v>2</v>
      </c>
      <c r="AX142">
        <v>78077040</v>
      </c>
      <c r="AY142">
        <v>1</v>
      </c>
      <c r="AZ142">
        <v>0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V142">
        <v>0</v>
      </c>
      <c r="CW142">
        <v>0</v>
      </c>
      <c r="CX142">
        <f>ROUND(Y142*Source!I82,9)</f>
        <v>0</v>
      </c>
      <c r="CY142">
        <f>AD142</f>
        <v>0</v>
      </c>
      <c r="CZ142">
        <f>AH142</f>
        <v>0</v>
      </c>
      <c r="DA142">
        <f>AL142</f>
        <v>1</v>
      </c>
      <c r="DB142">
        <f t="shared" si="65"/>
        <v>0</v>
      </c>
      <c r="DC142">
        <f t="shared" si="66"/>
        <v>0</v>
      </c>
      <c r="DD142" t="s">
        <v>3</v>
      </c>
      <c r="DE142" t="s">
        <v>3</v>
      </c>
      <c r="DF142">
        <f t="shared" si="63"/>
        <v>0</v>
      </c>
      <c r="DG142">
        <f>ROUND(ROUND(AF142,2)*CX142,2)</f>
        <v>0</v>
      </c>
      <c r="DH142">
        <f>ROUND(ROUND(AG142,2)*CX142,2)</f>
        <v>0</v>
      </c>
      <c r="DI142">
        <f t="shared" si="61"/>
        <v>0</v>
      </c>
      <c r="DJ142">
        <f>DI142</f>
        <v>0</v>
      </c>
      <c r="DK142">
        <v>0</v>
      </c>
      <c r="DL142" t="s">
        <v>3</v>
      </c>
      <c r="DM142">
        <v>0</v>
      </c>
      <c r="DN142" t="s">
        <v>3</v>
      </c>
      <c r="DO142">
        <v>0</v>
      </c>
    </row>
    <row r="143" spans="1:119" x14ac:dyDescent="0.2">
      <c r="A143">
        <f>ROW(Source!A82)</f>
        <v>82</v>
      </c>
      <c r="B143">
        <v>78076343</v>
      </c>
      <c r="C143">
        <v>78077029</v>
      </c>
      <c r="D143">
        <v>37802432</v>
      </c>
      <c r="E143">
        <v>1</v>
      </c>
      <c r="F143">
        <v>1</v>
      </c>
      <c r="G143">
        <v>1</v>
      </c>
      <c r="H143">
        <v>2</v>
      </c>
      <c r="I143" t="s">
        <v>527</v>
      </c>
      <c r="J143" t="s">
        <v>528</v>
      </c>
      <c r="K143" t="s">
        <v>529</v>
      </c>
      <c r="L143">
        <v>1368</v>
      </c>
      <c r="N143">
        <v>1011</v>
      </c>
      <c r="O143" t="s">
        <v>187</v>
      </c>
      <c r="P143" t="s">
        <v>187</v>
      </c>
      <c r="Q143">
        <v>1</v>
      </c>
      <c r="W143">
        <v>0</v>
      </c>
      <c r="X143">
        <v>-1424728221</v>
      </c>
      <c r="Y143">
        <f t="shared" si="64"/>
        <v>0.09</v>
      </c>
      <c r="AA143">
        <v>0</v>
      </c>
      <c r="AB143">
        <v>1523.94</v>
      </c>
      <c r="AC143">
        <v>451.45</v>
      </c>
      <c r="AD143">
        <v>0</v>
      </c>
      <c r="AE143">
        <v>0</v>
      </c>
      <c r="AF143">
        <v>138.54</v>
      </c>
      <c r="AG143">
        <v>12.1</v>
      </c>
      <c r="AH143">
        <v>0</v>
      </c>
      <c r="AI143">
        <v>1</v>
      </c>
      <c r="AJ143">
        <v>11</v>
      </c>
      <c r="AK143">
        <v>37.31</v>
      </c>
      <c r="AL143">
        <v>1</v>
      </c>
      <c r="AM143">
        <v>2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0.09</v>
      </c>
      <c r="AU143" t="s">
        <v>3</v>
      </c>
      <c r="AV143">
        <v>0</v>
      </c>
      <c r="AW143">
        <v>2</v>
      </c>
      <c r="AX143">
        <v>78077041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V143">
        <v>0</v>
      </c>
      <c r="CW143">
        <f>ROUND(Y143*Source!I82*DO143,9)</f>
        <v>0</v>
      </c>
      <c r="CX143">
        <f>ROUND(Y143*Source!I82,9)</f>
        <v>0</v>
      </c>
      <c r="CY143">
        <f>AB143</f>
        <v>1523.94</v>
      </c>
      <c r="CZ143">
        <f>AF143</f>
        <v>138.54</v>
      </c>
      <c r="DA143">
        <f>AJ143</f>
        <v>11</v>
      </c>
      <c r="DB143">
        <f t="shared" si="65"/>
        <v>12.47</v>
      </c>
      <c r="DC143">
        <f t="shared" si="66"/>
        <v>1.0900000000000001</v>
      </c>
      <c r="DD143" t="s">
        <v>3</v>
      </c>
      <c r="DE143" t="s">
        <v>3</v>
      </c>
      <c r="DF143">
        <f t="shared" si="63"/>
        <v>0</v>
      </c>
      <c r="DG143">
        <f>ROUND(ROUND(AF143*AJ143,2)*CX143,2)</f>
        <v>0</v>
      </c>
      <c r="DH143">
        <f>ROUND(ROUND(AG143*AK143,2)*CX143,2)</f>
        <v>0</v>
      </c>
      <c r="DI143">
        <f t="shared" si="61"/>
        <v>0</v>
      </c>
      <c r="DJ143">
        <f>DG143</f>
        <v>0</v>
      </c>
      <c r="DK143">
        <v>0</v>
      </c>
      <c r="DL143" t="s">
        <v>3</v>
      </c>
      <c r="DM143">
        <v>0</v>
      </c>
      <c r="DN143" t="s">
        <v>3</v>
      </c>
      <c r="DO143">
        <v>0</v>
      </c>
    </row>
    <row r="144" spans="1:119" x14ac:dyDescent="0.2">
      <c r="A144">
        <f>ROW(Source!A82)</f>
        <v>82</v>
      </c>
      <c r="B144">
        <v>78076343</v>
      </c>
      <c r="C144">
        <v>78077029</v>
      </c>
      <c r="D144">
        <v>37802657</v>
      </c>
      <c r="E144">
        <v>1</v>
      </c>
      <c r="F144">
        <v>1</v>
      </c>
      <c r="G144">
        <v>1</v>
      </c>
      <c r="H144">
        <v>2</v>
      </c>
      <c r="I144" t="s">
        <v>564</v>
      </c>
      <c r="J144" t="s">
        <v>565</v>
      </c>
      <c r="K144" t="s">
        <v>566</v>
      </c>
      <c r="L144">
        <v>1368</v>
      </c>
      <c r="N144">
        <v>1011</v>
      </c>
      <c r="O144" t="s">
        <v>187</v>
      </c>
      <c r="P144" t="s">
        <v>187</v>
      </c>
      <c r="Q144">
        <v>1</v>
      </c>
      <c r="W144">
        <v>0</v>
      </c>
      <c r="X144">
        <v>1084334125</v>
      </c>
      <c r="Y144">
        <f t="shared" si="64"/>
        <v>2.16</v>
      </c>
      <c r="AA144">
        <v>0</v>
      </c>
      <c r="AB144">
        <v>56.17</v>
      </c>
      <c r="AC144">
        <v>0</v>
      </c>
      <c r="AD144">
        <v>0</v>
      </c>
      <c r="AE144">
        <v>0</v>
      </c>
      <c r="AF144">
        <v>7.55</v>
      </c>
      <c r="AG144">
        <v>0</v>
      </c>
      <c r="AH144">
        <v>0</v>
      </c>
      <c r="AI144">
        <v>1</v>
      </c>
      <c r="AJ144">
        <v>7.44</v>
      </c>
      <c r="AK144">
        <v>37.31</v>
      </c>
      <c r="AL144">
        <v>1</v>
      </c>
      <c r="AM144">
        <v>2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3</v>
      </c>
      <c r="AT144">
        <v>2.16</v>
      </c>
      <c r="AU144" t="s">
        <v>3</v>
      </c>
      <c r="AV144">
        <v>0</v>
      </c>
      <c r="AW144">
        <v>2</v>
      </c>
      <c r="AX144">
        <v>78077042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V144">
        <v>0</v>
      </c>
      <c r="CW144">
        <f>ROUND(Y144*Source!I82*DO144,9)</f>
        <v>0</v>
      </c>
      <c r="CX144">
        <f>ROUND(Y144*Source!I82,9)</f>
        <v>0</v>
      </c>
      <c r="CY144">
        <f>AB144</f>
        <v>56.17</v>
      </c>
      <c r="CZ144">
        <f>AF144</f>
        <v>7.55</v>
      </c>
      <c r="DA144">
        <f>AJ144</f>
        <v>7.44</v>
      </c>
      <c r="DB144">
        <f t="shared" si="65"/>
        <v>16.309999999999999</v>
      </c>
      <c r="DC144">
        <f t="shared" si="66"/>
        <v>0</v>
      </c>
      <c r="DD144" t="s">
        <v>3</v>
      </c>
      <c r="DE144" t="s">
        <v>3</v>
      </c>
      <c r="DF144">
        <f t="shared" si="63"/>
        <v>0</v>
      </c>
      <c r="DG144">
        <f>ROUND(ROUND(AF144*AJ144,2)*CX144,2)</f>
        <v>0</v>
      </c>
      <c r="DH144">
        <f>ROUND(ROUND(AG144*AK144,2)*CX144,2)</f>
        <v>0</v>
      </c>
      <c r="DI144">
        <f t="shared" si="61"/>
        <v>0</v>
      </c>
      <c r="DJ144">
        <f>DG144</f>
        <v>0</v>
      </c>
      <c r="DK144">
        <v>0</v>
      </c>
      <c r="DL144" t="s">
        <v>3</v>
      </c>
      <c r="DM144">
        <v>0</v>
      </c>
      <c r="DN144" t="s">
        <v>3</v>
      </c>
      <c r="DO144">
        <v>0</v>
      </c>
    </row>
    <row r="145" spans="1:119" x14ac:dyDescent="0.2">
      <c r="A145">
        <f>ROW(Source!A82)</f>
        <v>82</v>
      </c>
      <c r="B145">
        <v>78076343</v>
      </c>
      <c r="C145">
        <v>78077029</v>
      </c>
      <c r="D145">
        <v>37804136</v>
      </c>
      <c r="E145">
        <v>1</v>
      </c>
      <c r="F145">
        <v>1</v>
      </c>
      <c r="G145">
        <v>1</v>
      </c>
      <c r="H145">
        <v>2</v>
      </c>
      <c r="I145" t="s">
        <v>555</v>
      </c>
      <c r="J145" t="s">
        <v>556</v>
      </c>
      <c r="K145" t="s">
        <v>557</v>
      </c>
      <c r="L145">
        <v>1368</v>
      </c>
      <c r="N145">
        <v>1011</v>
      </c>
      <c r="O145" t="s">
        <v>187</v>
      </c>
      <c r="P145" t="s">
        <v>187</v>
      </c>
      <c r="Q145">
        <v>1</v>
      </c>
      <c r="W145">
        <v>0</v>
      </c>
      <c r="X145">
        <v>1067600123</v>
      </c>
      <c r="Y145">
        <f t="shared" si="64"/>
        <v>3.87</v>
      </c>
      <c r="AA145">
        <v>0</v>
      </c>
      <c r="AB145">
        <v>14.21</v>
      </c>
      <c r="AC145">
        <v>0</v>
      </c>
      <c r="AD145">
        <v>0</v>
      </c>
      <c r="AE145">
        <v>0</v>
      </c>
      <c r="AF145">
        <v>2.27</v>
      </c>
      <c r="AG145">
        <v>0</v>
      </c>
      <c r="AH145">
        <v>0</v>
      </c>
      <c r="AI145">
        <v>1</v>
      </c>
      <c r="AJ145">
        <v>6.26</v>
      </c>
      <c r="AK145">
        <v>37.31</v>
      </c>
      <c r="AL145">
        <v>1</v>
      </c>
      <c r="AM145">
        <v>2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3.87</v>
      </c>
      <c r="AU145" t="s">
        <v>3</v>
      </c>
      <c r="AV145">
        <v>0</v>
      </c>
      <c r="AW145">
        <v>2</v>
      </c>
      <c r="AX145">
        <v>78077043</v>
      </c>
      <c r="AY145">
        <v>1</v>
      </c>
      <c r="AZ145">
        <v>0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V145">
        <v>0</v>
      </c>
      <c r="CW145">
        <f>ROUND(Y145*Source!I82*DO145,9)</f>
        <v>0</v>
      </c>
      <c r="CX145">
        <f>ROUND(Y145*Source!I82,9)</f>
        <v>0</v>
      </c>
      <c r="CY145">
        <f>AB145</f>
        <v>14.21</v>
      </c>
      <c r="CZ145">
        <f>AF145</f>
        <v>2.27</v>
      </c>
      <c r="DA145">
        <f>AJ145</f>
        <v>6.26</v>
      </c>
      <c r="DB145">
        <f t="shared" si="65"/>
        <v>8.7799999999999994</v>
      </c>
      <c r="DC145">
        <f t="shared" si="66"/>
        <v>0</v>
      </c>
      <c r="DD145" t="s">
        <v>3</v>
      </c>
      <c r="DE145" t="s">
        <v>3</v>
      </c>
      <c r="DF145">
        <f t="shared" si="63"/>
        <v>0</v>
      </c>
      <c r="DG145">
        <f>ROUND(ROUND(AF145*AJ145,2)*CX145,2)</f>
        <v>0</v>
      </c>
      <c r="DH145">
        <f>ROUND(ROUND(AG145*AK145,2)*CX145,2)</f>
        <v>0</v>
      </c>
      <c r="DI145">
        <f t="shared" si="61"/>
        <v>0</v>
      </c>
      <c r="DJ145">
        <f>DG145</f>
        <v>0</v>
      </c>
      <c r="DK145">
        <v>0</v>
      </c>
      <c r="DL145" t="s">
        <v>3</v>
      </c>
      <c r="DM145">
        <v>0</v>
      </c>
      <c r="DN145" t="s">
        <v>3</v>
      </c>
      <c r="DO145">
        <v>0</v>
      </c>
    </row>
    <row r="146" spans="1:119" x14ac:dyDescent="0.2">
      <c r="A146">
        <f>ROW(Source!A82)</f>
        <v>82</v>
      </c>
      <c r="B146">
        <v>78076343</v>
      </c>
      <c r="C146">
        <v>78077029</v>
      </c>
      <c r="D146">
        <v>37804456</v>
      </c>
      <c r="E146">
        <v>1</v>
      </c>
      <c r="F146">
        <v>1</v>
      </c>
      <c r="G146">
        <v>1</v>
      </c>
      <c r="H146">
        <v>2</v>
      </c>
      <c r="I146" t="s">
        <v>530</v>
      </c>
      <c r="J146" t="s">
        <v>531</v>
      </c>
      <c r="K146" t="s">
        <v>532</v>
      </c>
      <c r="L146">
        <v>1368</v>
      </c>
      <c r="N146">
        <v>1011</v>
      </c>
      <c r="O146" t="s">
        <v>187</v>
      </c>
      <c r="P146" t="s">
        <v>187</v>
      </c>
      <c r="Q146">
        <v>1</v>
      </c>
      <c r="W146">
        <v>0</v>
      </c>
      <c r="X146">
        <v>-671646184</v>
      </c>
      <c r="Y146">
        <f t="shared" si="64"/>
        <v>0.09</v>
      </c>
      <c r="AA146">
        <v>0</v>
      </c>
      <c r="AB146">
        <v>1382.82</v>
      </c>
      <c r="AC146">
        <v>386.16</v>
      </c>
      <c r="AD146">
        <v>0</v>
      </c>
      <c r="AE146">
        <v>0</v>
      </c>
      <c r="AF146">
        <v>91.76</v>
      </c>
      <c r="AG146">
        <v>10.35</v>
      </c>
      <c r="AH146">
        <v>0</v>
      </c>
      <c r="AI146">
        <v>1</v>
      </c>
      <c r="AJ146">
        <v>15.07</v>
      </c>
      <c r="AK146">
        <v>37.31</v>
      </c>
      <c r="AL146">
        <v>1</v>
      </c>
      <c r="AM146">
        <v>2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0.09</v>
      </c>
      <c r="AU146" t="s">
        <v>3</v>
      </c>
      <c r="AV146">
        <v>0</v>
      </c>
      <c r="AW146">
        <v>2</v>
      </c>
      <c r="AX146">
        <v>78077044</v>
      </c>
      <c r="AY146">
        <v>1</v>
      </c>
      <c r="AZ146">
        <v>0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V146">
        <v>0</v>
      </c>
      <c r="CW146">
        <f>ROUND(Y146*Source!I82*DO146,9)</f>
        <v>0</v>
      </c>
      <c r="CX146">
        <f>ROUND(Y146*Source!I82,9)</f>
        <v>0</v>
      </c>
      <c r="CY146">
        <f>AB146</f>
        <v>1382.82</v>
      </c>
      <c r="CZ146">
        <f>AF146</f>
        <v>91.76</v>
      </c>
      <c r="DA146">
        <f>AJ146</f>
        <v>15.07</v>
      </c>
      <c r="DB146">
        <f t="shared" si="65"/>
        <v>8.26</v>
      </c>
      <c r="DC146">
        <f t="shared" si="66"/>
        <v>0.93</v>
      </c>
      <c r="DD146" t="s">
        <v>3</v>
      </c>
      <c r="DE146" t="s">
        <v>3</v>
      </c>
      <c r="DF146">
        <f t="shared" si="63"/>
        <v>0</v>
      </c>
      <c r="DG146">
        <f>ROUND(ROUND(AF146*AJ146,2)*CX146,2)</f>
        <v>0</v>
      </c>
      <c r="DH146">
        <f>ROUND(ROUND(AG146*AK146,2)*CX146,2)</f>
        <v>0</v>
      </c>
      <c r="DI146">
        <f t="shared" si="61"/>
        <v>0</v>
      </c>
      <c r="DJ146">
        <f>DG146</f>
        <v>0</v>
      </c>
      <c r="DK146">
        <v>0</v>
      </c>
      <c r="DL146" t="s">
        <v>3</v>
      </c>
      <c r="DM146">
        <v>0</v>
      </c>
      <c r="DN146" t="s">
        <v>3</v>
      </c>
      <c r="DO146">
        <v>0</v>
      </c>
    </row>
    <row r="147" spans="1:119" x14ac:dyDescent="0.2">
      <c r="A147">
        <f>ROW(Source!A82)</f>
        <v>82</v>
      </c>
      <c r="B147">
        <v>78076343</v>
      </c>
      <c r="C147">
        <v>78077029</v>
      </c>
      <c r="D147">
        <v>37736610</v>
      </c>
      <c r="E147">
        <v>1</v>
      </c>
      <c r="F147">
        <v>1</v>
      </c>
      <c r="G147">
        <v>1</v>
      </c>
      <c r="H147">
        <v>3</v>
      </c>
      <c r="I147" t="s">
        <v>567</v>
      </c>
      <c r="J147" t="s">
        <v>568</v>
      </c>
      <c r="K147" t="s">
        <v>569</v>
      </c>
      <c r="L147">
        <v>1346</v>
      </c>
      <c r="N147">
        <v>1009</v>
      </c>
      <c r="O147" t="s">
        <v>505</v>
      </c>
      <c r="P147" t="s">
        <v>505</v>
      </c>
      <c r="Q147">
        <v>1</v>
      </c>
      <c r="W147">
        <v>0</v>
      </c>
      <c r="X147">
        <v>-347328291</v>
      </c>
      <c r="Y147">
        <f>(AT147*0)</f>
        <v>0</v>
      </c>
      <c r="AA147">
        <v>121.82</v>
      </c>
      <c r="AB147">
        <v>0</v>
      </c>
      <c r="AC147">
        <v>0</v>
      </c>
      <c r="AD147">
        <v>0</v>
      </c>
      <c r="AE147">
        <v>12.65</v>
      </c>
      <c r="AF147">
        <v>0</v>
      </c>
      <c r="AG147">
        <v>0</v>
      </c>
      <c r="AH147">
        <v>0</v>
      </c>
      <c r="AI147">
        <v>9.6300000000000008</v>
      </c>
      <c r="AJ147">
        <v>1</v>
      </c>
      <c r="AK147">
        <v>1</v>
      </c>
      <c r="AL147">
        <v>1</v>
      </c>
      <c r="AM147">
        <v>2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0.96</v>
      </c>
      <c r="AU147" t="s">
        <v>36</v>
      </c>
      <c r="AV147">
        <v>0</v>
      </c>
      <c r="AW147">
        <v>2</v>
      </c>
      <c r="AX147">
        <v>78077045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V147">
        <v>0</v>
      </c>
      <c r="CW147">
        <v>0</v>
      </c>
      <c r="CX147">
        <f>ROUND(Y147*Source!I82,9)</f>
        <v>0</v>
      </c>
      <c r="CY147">
        <f>AA147</f>
        <v>121.82</v>
      </c>
      <c r="CZ147">
        <f>AE147</f>
        <v>12.65</v>
      </c>
      <c r="DA147">
        <f>AI147</f>
        <v>9.6300000000000008</v>
      </c>
      <c r="DB147">
        <f>ROUND((ROUND(AT147*CZ147,2)*0),2)</f>
        <v>0</v>
      </c>
      <c r="DC147">
        <f>ROUND((ROUND(AT147*AG147,2)*0),2)</f>
        <v>0</v>
      </c>
      <c r="DD147" t="s">
        <v>3</v>
      </c>
      <c r="DE147" t="s">
        <v>3</v>
      </c>
      <c r="DF147">
        <f>ROUND(ROUND(AE147*AI147,2)*CX147,2)</f>
        <v>0</v>
      </c>
      <c r="DG147">
        <f>ROUND(ROUND(AF147,2)*CX147,2)</f>
        <v>0</v>
      </c>
      <c r="DH147">
        <f>ROUND(ROUND(AG147,2)*CX147,2)</f>
        <v>0</v>
      </c>
      <c r="DI147">
        <f t="shared" si="61"/>
        <v>0</v>
      </c>
      <c r="DJ147">
        <f>DF147</f>
        <v>0</v>
      </c>
      <c r="DK147">
        <v>0</v>
      </c>
      <c r="DL147" t="s">
        <v>3</v>
      </c>
      <c r="DM147">
        <v>0</v>
      </c>
      <c r="DN147" t="s">
        <v>3</v>
      </c>
      <c r="DO147">
        <v>0</v>
      </c>
    </row>
    <row r="148" spans="1:119" x14ac:dyDescent="0.2">
      <c r="A148">
        <f>ROW(Source!A82)</f>
        <v>82</v>
      </c>
      <c r="B148">
        <v>78076343</v>
      </c>
      <c r="C148">
        <v>78077029</v>
      </c>
      <c r="D148">
        <v>37744900</v>
      </c>
      <c r="E148">
        <v>1</v>
      </c>
      <c r="F148">
        <v>1</v>
      </c>
      <c r="G148">
        <v>1</v>
      </c>
      <c r="H148">
        <v>3</v>
      </c>
      <c r="I148" t="s">
        <v>570</v>
      </c>
      <c r="J148" t="s">
        <v>571</v>
      </c>
      <c r="K148" t="s">
        <v>572</v>
      </c>
      <c r="L148">
        <v>1346</v>
      </c>
      <c r="N148">
        <v>1009</v>
      </c>
      <c r="O148" t="s">
        <v>505</v>
      </c>
      <c r="P148" t="s">
        <v>505</v>
      </c>
      <c r="Q148">
        <v>1</v>
      </c>
      <c r="W148">
        <v>0</v>
      </c>
      <c r="X148">
        <v>-1041978152</v>
      </c>
      <c r="Y148">
        <f>(AT148*0)</f>
        <v>0</v>
      </c>
      <c r="AA148">
        <v>223.84</v>
      </c>
      <c r="AB148">
        <v>0</v>
      </c>
      <c r="AC148">
        <v>0</v>
      </c>
      <c r="AD148">
        <v>0</v>
      </c>
      <c r="AE148">
        <v>26.18</v>
      </c>
      <c r="AF148">
        <v>0</v>
      </c>
      <c r="AG148">
        <v>0</v>
      </c>
      <c r="AH148">
        <v>0</v>
      </c>
      <c r="AI148">
        <v>8.5500000000000007</v>
      </c>
      <c r="AJ148">
        <v>1</v>
      </c>
      <c r="AK148">
        <v>1</v>
      </c>
      <c r="AL148">
        <v>1</v>
      </c>
      <c r="AM148">
        <v>2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</v>
      </c>
      <c r="AT148">
        <v>0.2</v>
      </c>
      <c r="AU148" t="s">
        <v>36</v>
      </c>
      <c r="AV148">
        <v>0</v>
      </c>
      <c r="AW148">
        <v>2</v>
      </c>
      <c r="AX148">
        <v>78077046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V148">
        <v>0</v>
      </c>
      <c r="CW148">
        <v>0</v>
      </c>
      <c r="CX148">
        <f>ROUND(Y148*Source!I82,9)</f>
        <v>0</v>
      </c>
      <c r="CY148">
        <f>AA148</f>
        <v>223.84</v>
      </c>
      <c r="CZ148">
        <f>AE148</f>
        <v>26.18</v>
      </c>
      <c r="DA148">
        <f>AI148</f>
        <v>8.5500000000000007</v>
      </c>
      <c r="DB148">
        <f>ROUND((ROUND(AT148*CZ148,2)*0),2)</f>
        <v>0</v>
      </c>
      <c r="DC148">
        <f>ROUND((ROUND(AT148*AG148,2)*0),2)</f>
        <v>0</v>
      </c>
      <c r="DD148" t="s">
        <v>3</v>
      </c>
      <c r="DE148" t="s">
        <v>3</v>
      </c>
      <c r="DF148">
        <f>ROUND(ROUND(AE148*AI148,2)*CX148,2)</f>
        <v>0</v>
      </c>
      <c r="DG148">
        <f>ROUND(ROUND(AF148,2)*CX148,2)</f>
        <v>0</v>
      </c>
      <c r="DH148">
        <f>ROUND(ROUND(AG148,2)*CX148,2)</f>
        <v>0</v>
      </c>
      <c r="DI148">
        <f t="shared" si="61"/>
        <v>0</v>
      </c>
      <c r="DJ148">
        <f>DF148</f>
        <v>0</v>
      </c>
      <c r="DK148">
        <v>0</v>
      </c>
      <c r="DL148" t="s">
        <v>3</v>
      </c>
      <c r="DM148">
        <v>0</v>
      </c>
      <c r="DN148" t="s">
        <v>3</v>
      </c>
      <c r="DO148">
        <v>0</v>
      </c>
    </row>
    <row r="149" spans="1:119" x14ac:dyDescent="0.2">
      <c r="A149">
        <f>ROW(Source!A82)</f>
        <v>82</v>
      </c>
      <c r="B149">
        <v>78076343</v>
      </c>
      <c r="C149">
        <v>78077029</v>
      </c>
      <c r="D149">
        <v>37801918</v>
      </c>
      <c r="E149">
        <v>1</v>
      </c>
      <c r="F149">
        <v>1</v>
      </c>
      <c r="G149">
        <v>1</v>
      </c>
      <c r="H149">
        <v>3</v>
      </c>
      <c r="I149" t="s">
        <v>513</v>
      </c>
      <c r="J149" t="s">
        <v>514</v>
      </c>
      <c r="K149" t="s">
        <v>515</v>
      </c>
      <c r="L149">
        <v>1374</v>
      </c>
      <c r="N149">
        <v>1013</v>
      </c>
      <c r="O149" t="s">
        <v>516</v>
      </c>
      <c r="P149" t="s">
        <v>516</v>
      </c>
      <c r="Q149">
        <v>1</v>
      </c>
      <c r="W149">
        <v>0</v>
      </c>
      <c r="X149">
        <v>2131831278</v>
      </c>
      <c r="Y149">
        <f>(AT149*0)</f>
        <v>0</v>
      </c>
      <c r="AA149">
        <v>1</v>
      </c>
      <c r="AB149">
        <v>0</v>
      </c>
      <c r="AC149">
        <v>0</v>
      </c>
      <c r="AD149">
        <v>0</v>
      </c>
      <c r="AE149">
        <v>1</v>
      </c>
      <c r="AF149">
        <v>0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M149">
        <v>-2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3.35</v>
      </c>
      <c r="AU149" t="s">
        <v>36</v>
      </c>
      <c r="AV149">
        <v>0</v>
      </c>
      <c r="AW149">
        <v>2</v>
      </c>
      <c r="AX149">
        <v>78077047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V149">
        <v>0</v>
      </c>
      <c r="CW149">
        <v>0</v>
      </c>
      <c r="CX149">
        <f>ROUND(Y149*Source!I82,9)</f>
        <v>0</v>
      </c>
      <c r="CY149">
        <f>AA149</f>
        <v>1</v>
      </c>
      <c r="CZ149">
        <f>AE149</f>
        <v>1</v>
      </c>
      <c r="DA149">
        <f>AI149</f>
        <v>1</v>
      </c>
      <c r="DB149">
        <f>ROUND((ROUND(AT149*CZ149,2)*0),2)</f>
        <v>0</v>
      </c>
      <c r="DC149">
        <f>ROUND((ROUND(AT149*AG149,2)*0),2)</f>
        <v>0</v>
      </c>
      <c r="DD149" t="s">
        <v>3</v>
      </c>
      <c r="DE149" t="s">
        <v>3</v>
      </c>
      <c r="DF149">
        <f>ROUND(ROUND(AE149,2)*CX149,2)</f>
        <v>0</v>
      </c>
      <c r="DG149">
        <f>ROUND(ROUND(AF149,2)*CX149,2)</f>
        <v>0</v>
      </c>
      <c r="DH149">
        <f>ROUND(ROUND(AG149,2)*CX149,2)</f>
        <v>0</v>
      </c>
      <c r="DI149">
        <f t="shared" si="61"/>
        <v>0</v>
      </c>
      <c r="DJ149">
        <f>DF149</f>
        <v>0</v>
      </c>
      <c r="DK149">
        <v>0</v>
      </c>
      <c r="DL149" t="s">
        <v>3</v>
      </c>
      <c r="DM149">
        <v>0</v>
      </c>
      <c r="DN149" t="s">
        <v>3</v>
      </c>
      <c r="DO149">
        <v>0</v>
      </c>
    </row>
    <row r="150" spans="1:119" x14ac:dyDescent="0.2">
      <c r="A150">
        <f>ROW(Source!A87)</f>
        <v>87</v>
      </c>
      <c r="B150">
        <v>78076343</v>
      </c>
      <c r="C150">
        <v>78077052</v>
      </c>
      <c r="D150">
        <v>23351341</v>
      </c>
      <c r="E150">
        <v>1</v>
      </c>
      <c r="F150">
        <v>1</v>
      </c>
      <c r="G150">
        <v>1</v>
      </c>
      <c r="H150">
        <v>1</v>
      </c>
      <c r="I150" t="s">
        <v>536</v>
      </c>
      <c r="J150" t="s">
        <v>3</v>
      </c>
      <c r="K150" t="s">
        <v>537</v>
      </c>
      <c r="L150">
        <v>1369</v>
      </c>
      <c r="N150">
        <v>1013</v>
      </c>
      <c r="O150" t="s">
        <v>492</v>
      </c>
      <c r="P150" t="s">
        <v>492</v>
      </c>
      <c r="Q150">
        <v>1</v>
      </c>
      <c r="W150">
        <v>0</v>
      </c>
      <c r="X150">
        <v>1903430866</v>
      </c>
      <c r="Y150">
        <f>AT150</f>
        <v>4.49</v>
      </c>
      <c r="AA150">
        <v>0</v>
      </c>
      <c r="AB150">
        <v>0</v>
      </c>
      <c r="AC150">
        <v>0</v>
      </c>
      <c r="AD150">
        <v>8.7899999999999991</v>
      </c>
      <c r="AE150">
        <v>0</v>
      </c>
      <c r="AF150">
        <v>0</v>
      </c>
      <c r="AG150">
        <v>0</v>
      </c>
      <c r="AH150">
        <v>8.7899999999999991</v>
      </c>
      <c r="AI150">
        <v>1</v>
      </c>
      <c r="AJ150">
        <v>1</v>
      </c>
      <c r="AK150">
        <v>1</v>
      </c>
      <c r="AL150">
        <v>1</v>
      </c>
      <c r="AM150">
        <v>-2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4.49</v>
      </c>
      <c r="AU150" t="s">
        <v>3</v>
      </c>
      <c r="AV150">
        <v>1</v>
      </c>
      <c r="AW150">
        <v>2</v>
      </c>
      <c r="AX150">
        <v>78077063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U150">
        <f>ROUND(AT150*Source!I87*AH150*AL150,2)</f>
        <v>0</v>
      </c>
      <c r="CV150">
        <f>ROUND(Y150*Source!I87,9)</f>
        <v>0</v>
      </c>
      <c r="CW150">
        <v>0</v>
      </c>
      <c r="CX150">
        <f>ROUND(Y150*Source!I87,9)</f>
        <v>0</v>
      </c>
      <c r="CY150">
        <f>AD150</f>
        <v>8.7899999999999991</v>
      </c>
      <c r="CZ150">
        <f>AH150</f>
        <v>8.7899999999999991</v>
      </c>
      <c r="DA150">
        <f>AL150</f>
        <v>1</v>
      </c>
      <c r="DB150">
        <f>ROUND(ROUND(AT150*CZ150,2),2)</f>
        <v>39.47</v>
      </c>
      <c r="DC150">
        <f>ROUND(ROUND(AT150*AG150,2),2)</f>
        <v>0</v>
      </c>
      <c r="DD150" t="s">
        <v>3</v>
      </c>
      <c r="DE150" t="s">
        <v>3</v>
      </c>
      <c r="DF150">
        <f>ROUND(ROUND(AE150,2)*CX150,2)</f>
        <v>0</v>
      </c>
      <c r="DG150">
        <f>ROUND(ROUND(AF150,2)*CX150,2)</f>
        <v>0</v>
      </c>
      <c r="DH150">
        <f>ROUND(ROUND(AG150,2)*CX150,2)</f>
        <v>0</v>
      </c>
      <c r="DI150">
        <f t="shared" si="61"/>
        <v>0</v>
      </c>
      <c r="DJ150">
        <f>DI150</f>
        <v>0</v>
      </c>
      <c r="DK150">
        <v>0</v>
      </c>
      <c r="DL150" t="s">
        <v>3</v>
      </c>
      <c r="DM150">
        <v>0</v>
      </c>
      <c r="DN150" t="s">
        <v>3</v>
      </c>
      <c r="DO150">
        <v>0</v>
      </c>
    </row>
    <row r="151" spans="1:119" x14ac:dyDescent="0.2">
      <c r="A151">
        <f>ROW(Source!A87)</f>
        <v>87</v>
      </c>
      <c r="B151">
        <v>78076343</v>
      </c>
      <c r="C151">
        <v>78077052</v>
      </c>
      <c r="D151">
        <v>121548</v>
      </c>
      <c r="E151">
        <v>1</v>
      </c>
      <c r="F151">
        <v>1</v>
      </c>
      <c r="G151">
        <v>1</v>
      </c>
      <c r="H151">
        <v>1</v>
      </c>
      <c r="I151" t="s">
        <v>19</v>
      </c>
      <c r="J151" t="s">
        <v>3</v>
      </c>
      <c r="K151" t="s">
        <v>525</v>
      </c>
      <c r="L151">
        <v>608254</v>
      </c>
      <c r="N151">
        <v>1013</v>
      </c>
      <c r="O151" t="s">
        <v>526</v>
      </c>
      <c r="P151" t="s">
        <v>526</v>
      </c>
      <c r="Q151">
        <v>1</v>
      </c>
      <c r="W151">
        <v>0</v>
      </c>
      <c r="X151">
        <v>-185737400</v>
      </c>
      <c r="Y151">
        <f>AT151</f>
        <v>0.01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M151">
        <v>-2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0.01</v>
      </c>
      <c r="AU151" t="s">
        <v>3</v>
      </c>
      <c r="AV151">
        <v>2</v>
      </c>
      <c r="AW151">
        <v>2</v>
      </c>
      <c r="AX151">
        <v>78077064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V151">
        <v>0</v>
      </c>
      <c r="CW151">
        <v>0</v>
      </c>
      <c r="CX151">
        <f>ROUND(Y151*Source!I87,9)</f>
        <v>0</v>
      </c>
      <c r="CY151">
        <f>AD151</f>
        <v>0</v>
      </c>
      <c r="CZ151">
        <f>AH151</f>
        <v>0</v>
      </c>
      <c r="DA151">
        <f>AL151</f>
        <v>1</v>
      </c>
      <c r="DB151">
        <f>ROUND(ROUND(AT151*CZ151,2),2)</f>
        <v>0</v>
      </c>
      <c r="DC151">
        <f>ROUND(ROUND(AT151*AG151,2),2)</f>
        <v>0</v>
      </c>
      <c r="DD151" t="s">
        <v>3</v>
      </c>
      <c r="DE151" t="s">
        <v>3</v>
      </c>
      <c r="DF151">
        <f>ROUND(ROUND(AE151,2)*CX151,2)</f>
        <v>0</v>
      </c>
      <c r="DG151">
        <f>ROUND(ROUND(AF151,2)*CX151,2)</f>
        <v>0</v>
      </c>
      <c r="DH151">
        <f>ROUND(ROUND(AG151,2)*CX151,2)</f>
        <v>0</v>
      </c>
      <c r="DI151">
        <f t="shared" si="61"/>
        <v>0</v>
      </c>
      <c r="DJ151">
        <f>DI151</f>
        <v>0</v>
      </c>
      <c r="DK151">
        <v>0</v>
      </c>
      <c r="DL151" t="s">
        <v>3</v>
      </c>
      <c r="DM151">
        <v>0</v>
      </c>
      <c r="DN151" t="s">
        <v>3</v>
      </c>
      <c r="DO151">
        <v>0</v>
      </c>
    </row>
    <row r="152" spans="1:119" x14ac:dyDescent="0.2">
      <c r="A152">
        <f>ROW(Source!A87)</f>
        <v>87</v>
      </c>
      <c r="B152">
        <v>78076343</v>
      </c>
      <c r="C152">
        <v>78077052</v>
      </c>
      <c r="D152">
        <v>37802432</v>
      </c>
      <c r="E152">
        <v>1</v>
      </c>
      <c r="F152">
        <v>1</v>
      </c>
      <c r="G152">
        <v>1</v>
      </c>
      <c r="H152">
        <v>2</v>
      </c>
      <c r="I152" t="s">
        <v>527</v>
      </c>
      <c r="J152" t="s">
        <v>528</v>
      </c>
      <c r="K152" t="s">
        <v>529</v>
      </c>
      <c r="L152">
        <v>1368</v>
      </c>
      <c r="N152">
        <v>1011</v>
      </c>
      <c r="O152" t="s">
        <v>187</v>
      </c>
      <c r="P152" t="s">
        <v>187</v>
      </c>
      <c r="Q152">
        <v>1</v>
      </c>
      <c r="W152">
        <v>0</v>
      </c>
      <c r="X152">
        <v>-1424728221</v>
      </c>
      <c r="Y152">
        <f>AT152</f>
        <v>0.01</v>
      </c>
      <c r="AA152">
        <v>0</v>
      </c>
      <c r="AB152">
        <v>1523.94</v>
      </c>
      <c r="AC152">
        <v>451.45</v>
      </c>
      <c r="AD152">
        <v>0</v>
      </c>
      <c r="AE152">
        <v>0</v>
      </c>
      <c r="AF152">
        <v>138.54</v>
      </c>
      <c r="AG152">
        <v>12.1</v>
      </c>
      <c r="AH152">
        <v>0</v>
      </c>
      <c r="AI152">
        <v>1</v>
      </c>
      <c r="AJ152">
        <v>11</v>
      </c>
      <c r="AK152">
        <v>37.31</v>
      </c>
      <c r="AL152">
        <v>1</v>
      </c>
      <c r="AM152">
        <v>2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0.01</v>
      </c>
      <c r="AU152" t="s">
        <v>3</v>
      </c>
      <c r="AV152">
        <v>0</v>
      </c>
      <c r="AW152">
        <v>2</v>
      </c>
      <c r="AX152">
        <v>78077065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V152">
        <v>0</v>
      </c>
      <c r="CW152">
        <f>ROUND(Y152*Source!I87*DO152,9)</f>
        <v>0</v>
      </c>
      <c r="CX152">
        <f>ROUND(Y152*Source!I87,9)</f>
        <v>0</v>
      </c>
      <c r="CY152">
        <f>AB152</f>
        <v>1523.94</v>
      </c>
      <c r="CZ152">
        <f>AF152</f>
        <v>138.54</v>
      </c>
      <c r="DA152">
        <f>AJ152</f>
        <v>11</v>
      </c>
      <c r="DB152">
        <f>ROUND(ROUND(AT152*CZ152,2),2)</f>
        <v>1.39</v>
      </c>
      <c r="DC152">
        <f>ROUND(ROUND(AT152*AG152,2),2)</f>
        <v>0.12</v>
      </c>
      <c r="DD152" t="s">
        <v>3</v>
      </c>
      <c r="DE152" t="s">
        <v>3</v>
      </c>
      <c r="DF152">
        <f>ROUND(ROUND(AE152,2)*CX152,2)</f>
        <v>0</v>
      </c>
      <c r="DG152">
        <f>ROUND(ROUND(AF152*AJ152,2)*CX152,2)</f>
        <v>0</v>
      </c>
      <c r="DH152">
        <f>ROUND(ROUND(AG152*AK152,2)*CX152,2)</f>
        <v>0</v>
      </c>
      <c r="DI152">
        <f t="shared" si="61"/>
        <v>0</v>
      </c>
      <c r="DJ152">
        <f>DG152</f>
        <v>0</v>
      </c>
      <c r="DK152">
        <v>0</v>
      </c>
      <c r="DL152" t="s">
        <v>3</v>
      </c>
      <c r="DM152">
        <v>0</v>
      </c>
      <c r="DN152" t="s">
        <v>3</v>
      </c>
      <c r="DO152">
        <v>0</v>
      </c>
    </row>
    <row r="153" spans="1:119" x14ac:dyDescent="0.2">
      <c r="A153">
        <f>ROW(Source!A87)</f>
        <v>87</v>
      </c>
      <c r="B153">
        <v>78076343</v>
      </c>
      <c r="C153">
        <v>78077052</v>
      </c>
      <c r="D153">
        <v>37804456</v>
      </c>
      <c r="E153">
        <v>1</v>
      </c>
      <c r="F153">
        <v>1</v>
      </c>
      <c r="G153">
        <v>1</v>
      </c>
      <c r="H153">
        <v>2</v>
      </c>
      <c r="I153" t="s">
        <v>530</v>
      </c>
      <c r="J153" t="s">
        <v>531</v>
      </c>
      <c r="K153" t="s">
        <v>532</v>
      </c>
      <c r="L153">
        <v>1368</v>
      </c>
      <c r="N153">
        <v>1011</v>
      </c>
      <c r="O153" t="s">
        <v>187</v>
      </c>
      <c r="P153" t="s">
        <v>187</v>
      </c>
      <c r="Q153">
        <v>1</v>
      </c>
      <c r="W153">
        <v>0</v>
      </c>
      <c r="X153">
        <v>-671646184</v>
      </c>
      <c r="Y153">
        <f>AT153</f>
        <v>0.01</v>
      </c>
      <c r="AA153">
        <v>0</v>
      </c>
      <c r="AB153">
        <v>1382.82</v>
      </c>
      <c r="AC153">
        <v>386.16</v>
      </c>
      <c r="AD153">
        <v>0</v>
      </c>
      <c r="AE153">
        <v>0</v>
      </c>
      <c r="AF153">
        <v>91.76</v>
      </c>
      <c r="AG153">
        <v>10.35</v>
      </c>
      <c r="AH153">
        <v>0</v>
      </c>
      <c r="AI153">
        <v>1</v>
      </c>
      <c r="AJ153">
        <v>15.07</v>
      </c>
      <c r="AK153">
        <v>37.31</v>
      </c>
      <c r="AL153">
        <v>1</v>
      </c>
      <c r="AM153">
        <v>2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0.01</v>
      </c>
      <c r="AU153" t="s">
        <v>3</v>
      </c>
      <c r="AV153">
        <v>0</v>
      </c>
      <c r="AW153">
        <v>2</v>
      </c>
      <c r="AX153">
        <v>78077066</v>
      </c>
      <c r="AY153">
        <v>1</v>
      </c>
      <c r="AZ153">
        <v>0</v>
      </c>
      <c r="BA153">
        <v>153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V153">
        <v>0</v>
      </c>
      <c r="CW153">
        <f>ROUND(Y153*Source!I87*DO153,9)</f>
        <v>0</v>
      </c>
      <c r="CX153">
        <f>ROUND(Y153*Source!I87,9)</f>
        <v>0</v>
      </c>
      <c r="CY153">
        <f>AB153</f>
        <v>1382.82</v>
      </c>
      <c r="CZ153">
        <f>AF153</f>
        <v>91.76</v>
      </c>
      <c r="DA153">
        <f>AJ153</f>
        <v>15.07</v>
      </c>
      <c r="DB153">
        <f>ROUND(ROUND(AT153*CZ153,2),2)</f>
        <v>0.92</v>
      </c>
      <c r="DC153">
        <f>ROUND(ROUND(AT153*AG153,2),2)</f>
        <v>0.1</v>
      </c>
      <c r="DD153" t="s">
        <v>3</v>
      </c>
      <c r="DE153" t="s">
        <v>3</v>
      </c>
      <c r="DF153">
        <f>ROUND(ROUND(AE153,2)*CX153,2)</f>
        <v>0</v>
      </c>
      <c r="DG153">
        <f>ROUND(ROUND(AF153*AJ153,2)*CX153,2)</f>
        <v>0</v>
      </c>
      <c r="DH153">
        <f>ROUND(ROUND(AG153*AK153,2)*CX153,2)</f>
        <v>0</v>
      </c>
      <c r="DI153">
        <f t="shared" si="61"/>
        <v>0</v>
      </c>
      <c r="DJ153">
        <f>DG153</f>
        <v>0</v>
      </c>
      <c r="DK153">
        <v>0</v>
      </c>
      <c r="DL153" t="s">
        <v>3</v>
      </c>
      <c r="DM153">
        <v>0</v>
      </c>
      <c r="DN153" t="s">
        <v>3</v>
      </c>
      <c r="DO153">
        <v>0</v>
      </c>
    </row>
    <row r="154" spans="1:119" x14ac:dyDescent="0.2">
      <c r="A154">
        <f>ROW(Source!A87)</f>
        <v>87</v>
      </c>
      <c r="B154">
        <v>78076343</v>
      </c>
      <c r="C154">
        <v>78077052</v>
      </c>
      <c r="D154">
        <v>37730303</v>
      </c>
      <c r="E154">
        <v>1</v>
      </c>
      <c r="F154">
        <v>1</v>
      </c>
      <c r="G154">
        <v>1</v>
      </c>
      <c r="H154">
        <v>3</v>
      </c>
      <c r="I154" t="s">
        <v>573</v>
      </c>
      <c r="J154" t="s">
        <v>574</v>
      </c>
      <c r="K154" t="s">
        <v>575</v>
      </c>
      <c r="L154">
        <v>1348</v>
      </c>
      <c r="N154">
        <v>1009</v>
      </c>
      <c r="O154" t="s">
        <v>522</v>
      </c>
      <c r="P154" t="s">
        <v>522</v>
      </c>
      <c r="Q154">
        <v>1000</v>
      </c>
      <c r="W154">
        <v>0</v>
      </c>
      <c r="X154">
        <v>1308476329</v>
      </c>
      <c r="Y154">
        <f t="shared" ref="Y154:Y159" si="67">(AT154*0)</f>
        <v>0</v>
      </c>
      <c r="AA154">
        <v>44080.4</v>
      </c>
      <c r="AB154">
        <v>0</v>
      </c>
      <c r="AC154">
        <v>0</v>
      </c>
      <c r="AD154">
        <v>0</v>
      </c>
      <c r="AE154">
        <v>1820</v>
      </c>
      <c r="AF154">
        <v>0</v>
      </c>
      <c r="AG154">
        <v>0</v>
      </c>
      <c r="AH154">
        <v>0</v>
      </c>
      <c r="AI154">
        <v>24.22</v>
      </c>
      <c r="AJ154">
        <v>1</v>
      </c>
      <c r="AK154">
        <v>1</v>
      </c>
      <c r="AL154">
        <v>1</v>
      </c>
      <c r="AM154">
        <v>2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4.2999999999999999E-4</v>
      </c>
      <c r="AU154" t="s">
        <v>36</v>
      </c>
      <c r="AV154">
        <v>0</v>
      </c>
      <c r="AW154">
        <v>2</v>
      </c>
      <c r="AX154">
        <v>78077067</v>
      </c>
      <c r="AY154">
        <v>1</v>
      </c>
      <c r="AZ154">
        <v>0</v>
      </c>
      <c r="BA154">
        <v>154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V154">
        <v>0</v>
      </c>
      <c r="CW154">
        <v>0</v>
      </c>
      <c r="CX154">
        <f>ROUND(Y154*Source!I87,9)</f>
        <v>0</v>
      </c>
      <c r="CY154">
        <f t="shared" ref="CY154:CY159" si="68">AA154</f>
        <v>44080.4</v>
      </c>
      <c r="CZ154">
        <f t="shared" ref="CZ154:CZ159" si="69">AE154</f>
        <v>1820</v>
      </c>
      <c r="DA154">
        <f t="shared" ref="DA154:DA159" si="70">AI154</f>
        <v>24.22</v>
      </c>
      <c r="DB154">
        <f t="shared" ref="DB154:DB159" si="71">ROUND((ROUND(AT154*CZ154,2)*0),2)</f>
        <v>0</v>
      </c>
      <c r="DC154">
        <f t="shared" ref="DC154:DC159" si="72">ROUND((ROUND(AT154*AG154,2)*0),2)</f>
        <v>0</v>
      </c>
      <c r="DD154" t="s">
        <v>3</v>
      </c>
      <c r="DE154" t="s">
        <v>3</v>
      </c>
      <c r="DF154">
        <f>ROUND(ROUND(AE154*AI154,2)*CX154,2)</f>
        <v>0</v>
      </c>
      <c r="DG154">
        <f t="shared" ref="DG154:DG160" si="73">ROUND(ROUND(AF154,2)*CX154,2)</f>
        <v>0</v>
      </c>
      <c r="DH154">
        <f t="shared" ref="DH154:DH160" si="74">ROUND(ROUND(AG154,2)*CX154,2)</f>
        <v>0</v>
      </c>
      <c r="DI154">
        <f t="shared" si="61"/>
        <v>0</v>
      </c>
      <c r="DJ154">
        <f t="shared" ref="DJ154:DJ159" si="75">DF154</f>
        <v>0</v>
      </c>
      <c r="DK154">
        <v>0</v>
      </c>
      <c r="DL154" t="s">
        <v>3</v>
      </c>
      <c r="DM154">
        <v>0</v>
      </c>
      <c r="DN154" t="s">
        <v>3</v>
      </c>
      <c r="DO154">
        <v>0</v>
      </c>
    </row>
    <row r="155" spans="1:119" x14ac:dyDescent="0.2">
      <c r="A155">
        <f>ROW(Source!A87)</f>
        <v>87</v>
      </c>
      <c r="B155">
        <v>78076343</v>
      </c>
      <c r="C155">
        <v>78077052</v>
      </c>
      <c r="D155">
        <v>37732563</v>
      </c>
      <c r="E155">
        <v>1</v>
      </c>
      <c r="F155">
        <v>1</v>
      </c>
      <c r="G155">
        <v>1</v>
      </c>
      <c r="H155">
        <v>3</v>
      </c>
      <c r="I155" t="s">
        <v>538</v>
      </c>
      <c r="J155" t="s">
        <v>539</v>
      </c>
      <c r="K155" t="s">
        <v>540</v>
      </c>
      <c r="L155">
        <v>1346</v>
      </c>
      <c r="N155">
        <v>1009</v>
      </c>
      <c r="O155" t="s">
        <v>505</v>
      </c>
      <c r="P155" t="s">
        <v>505</v>
      </c>
      <c r="Q155">
        <v>1</v>
      </c>
      <c r="W155">
        <v>0</v>
      </c>
      <c r="X155">
        <v>1831350124</v>
      </c>
      <c r="Y155">
        <f t="shared" si="67"/>
        <v>0</v>
      </c>
      <c r="AA155">
        <v>144.33000000000001</v>
      </c>
      <c r="AB155">
        <v>0</v>
      </c>
      <c r="AC155">
        <v>0</v>
      </c>
      <c r="AD155">
        <v>0</v>
      </c>
      <c r="AE155">
        <v>29.04</v>
      </c>
      <c r="AF155">
        <v>0</v>
      </c>
      <c r="AG155">
        <v>0</v>
      </c>
      <c r="AH155">
        <v>0</v>
      </c>
      <c r="AI155">
        <v>4.97</v>
      </c>
      <c r="AJ155">
        <v>1</v>
      </c>
      <c r="AK155">
        <v>1</v>
      </c>
      <c r="AL155">
        <v>1</v>
      </c>
      <c r="AM155">
        <v>2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</v>
      </c>
      <c r="AT155">
        <v>0.02</v>
      </c>
      <c r="AU155" t="s">
        <v>36</v>
      </c>
      <c r="AV155">
        <v>0</v>
      </c>
      <c r="AW155">
        <v>2</v>
      </c>
      <c r="AX155">
        <v>78077068</v>
      </c>
      <c r="AY155">
        <v>1</v>
      </c>
      <c r="AZ155">
        <v>0</v>
      </c>
      <c r="BA155">
        <v>155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V155">
        <v>0</v>
      </c>
      <c r="CW155">
        <v>0</v>
      </c>
      <c r="CX155">
        <f>ROUND(Y155*Source!I87,9)</f>
        <v>0</v>
      </c>
      <c r="CY155">
        <f t="shared" si="68"/>
        <v>144.33000000000001</v>
      </c>
      <c r="CZ155">
        <f t="shared" si="69"/>
        <v>29.04</v>
      </c>
      <c r="DA155">
        <f t="shared" si="70"/>
        <v>4.97</v>
      </c>
      <c r="DB155">
        <f t="shared" si="71"/>
        <v>0</v>
      </c>
      <c r="DC155">
        <f t="shared" si="72"/>
        <v>0</v>
      </c>
      <c r="DD155" t="s">
        <v>3</v>
      </c>
      <c r="DE155" t="s">
        <v>3</v>
      </c>
      <c r="DF155">
        <f>ROUND(ROUND(AE155*AI155,2)*CX155,2)</f>
        <v>0</v>
      </c>
      <c r="DG155">
        <f t="shared" si="73"/>
        <v>0</v>
      </c>
      <c r="DH155">
        <f t="shared" si="74"/>
        <v>0</v>
      </c>
      <c r="DI155">
        <f t="shared" si="61"/>
        <v>0</v>
      </c>
      <c r="DJ155">
        <f t="shared" si="75"/>
        <v>0</v>
      </c>
      <c r="DK155">
        <v>0</v>
      </c>
      <c r="DL155" t="s">
        <v>3</v>
      </c>
      <c r="DM155">
        <v>0</v>
      </c>
      <c r="DN155" t="s">
        <v>3</v>
      </c>
      <c r="DO155">
        <v>0</v>
      </c>
    </row>
    <row r="156" spans="1:119" x14ac:dyDescent="0.2">
      <c r="A156">
        <f>ROW(Source!A87)</f>
        <v>87</v>
      </c>
      <c r="B156">
        <v>78076343</v>
      </c>
      <c r="C156">
        <v>78077052</v>
      </c>
      <c r="D156">
        <v>37733044</v>
      </c>
      <c r="E156">
        <v>1</v>
      </c>
      <c r="F156">
        <v>1</v>
      </c>
      <c r="G156">
        <v>1</v>
      </c>
      <c r="H156">
        <v>3</v>
      </c>
      <c r="I156" t="s">
        <v>544</v>
      </c>
      <c r="J156" t="s">
        <v>545</v>
      </c>
      <c r="K156" t="s">
        <v>546</v>
      </c>
      <c r="L156">
        <v>1346</v>
      </c>
      <c r="N156">
        <v>1009</v>
      </c>
      <c r="O156" t="s">
        <v>505</v>
      </c>
      <c r="P156" t="s">
        <v>505</v>
      </c>
      <c r="Q156">
        <v>1</v>
      </c>
      <c r="W156">
        <v>0</v>
      </c>
      <c r="X156">
        <v>-572780356</v>
      </c>
      <c r="Y156">
        <f t="shared" si="67"/>
        <v>0</v>
      </c>
      <c r="AA156">
        <v>642.63</v>
      </c>
      <c r="AB156">
        <v>0</v>
      </c>
      <c r="AC156">
        <v>0</v>
      </c>
      <c r="AD156">
        <v>0</v>
      </c>
      <c r="AE156">
        <v>31</v>
      </c>
      <c r="AF156">
        <v>0</v>
      </c>
      <c r="AG156">
        <v>0</v>
      </c>
      <c r="AH156">
        <v>0</v>
      </c>
      <c r="AI156">
        <v>20.73</v>
      </c>
      <c r="AJ156">
        <v>1</v>
      </c>
      <c r="AK156">
        <v>1</v>
      </c>
      <c r="AL156">
        <v>1</v>
      </c>
      <c r="AM156">
        <v>2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</v>
      </c>
      <c r="AT156">
        <v>0.16</v>
      </c>
      <c r="AU156" t="s">
        <v>36</v>
      </c>
      <c r="AV156">
        <v>0</v>
      </c>
      <c r="AW156">
        <v>2</v>
      </c>
      <c r="AX156">
        <v>78077069</v>
      </c>
      <c r="AY156">
        <v>1</v>
      </c>
      <c r="AZ156">
        <v>0</v>
      </c>
      <c r="BA156">
        <v>156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V156">
        <v>0</v>
      </c>
      <c r="CW156">
        <v>0</v>
      </c>
      <c r="CX156">
        <f>ROUND(Y156*Source!I87,9)</f>
        <v>0</v>
      </c>
      <c r="CY156">
        <f t="shared" si="68"/>
        <v>642.63</v>
      </c>
      <c r="CZ156">
        <f t="shared" si="69"/>
        <v>31</v>
      </c>
      <c r="DA156">
        <f t="shared" si="70"/>
        <v>20.73</v>
      </c>
      <c r="DB156">
        <f t="shared" si="71"/>
        <v>0</v>
      </c>
      <c r="DC156">
        <f t="shared" si="72"/>
        <v>0</v>
      </c>
      <c r="DD156" t="s">
        <v>3</v>
      </c>
      <c r="DE156" t="s">
        <v>3</v>
      </c>
      <c r="DF156">
        <f>ROUND(ROUND(AE156*AI156,2)*CX156,2)</f>
        <v>0</v>
      </c>
      <c r="DG156">
        <f t="shared" si="73"/>
        <v>0</v>
      </c>
      <c r="DH156">
        <f t="shared" si="74"/>
        <v>0</v>
      </c>
      <c r="DI156">
        <f t="shared" si="61"/>
        <v>0</v>
      </c>
      <c r="DJ156">
        <f t="shared" si="75"/>
        <v>0</v>
      </c>
      <c r="DK156">
        <v>0</v>
      </c>
      <c r="DL156" t="s">
        <v>3</v>
      </c>
      <c r="DM156">
        <v>0</v>
      </c>
      <c r="DN156" t="s">
        <v>3</v>
      </c>
      <c r="DO156">
        <v>0</v>
      </c>
    </row>
    <row r="157" spans="1:119" x14ac:dyDescent="0.2">
      <c r="A157">
        <f>ROW(Source!A87)</f>
        <v>87</v>
      </c>
      <c r="B157">
        <v>78076343</v>
      </c>
      <c r="C157">
        <v>78077052</v>
      </c>
      <c r="D157">
        <v>37791582</v>
      </c>
      <c r="E157">
        <v>1</v>
      </c>
      <c r="F157">
        <v>1</v>
      </c>
      <c r="G157">
        <v>1</v>
      </c>
      <c r="H157">
        <v>3</v>
      </c>
      <c r="I157" t="s">
        <v>576</v>
      </c>
      <c r="J157" t="s">
        <v>577</v>
      </c>
      <c r="K157" t="s">
        <v>578</v>
      </c>
      <c r="L157">
        <v>1354</v>
      </c>
      <c r="N157">
        <v>1010</v>
      </c>
      <c r="O157" t="s">
        <v>258</v>
      </c>
      <c r="P157" t="s">
        <v>258</v>
      </c>
      <c r="Q157">
        <v>1</v>
      </c>
      <c r="W157">
        <v>0</v>
      </c>
      <c r="X157">
        <v>-281656751</v>
      </c>
      <c r="Y157">
        <f t="shared" si="67"/>
        <v>0</v>
      </c>
      <c r="AA157">
        <v>5.09</v>
      </c>
      <c r="AB157">
        <v>0</v>
      </c>
      <c r="AC157">
        <v>0</v>
      </c>
      <c r="AD157">
        <v>0</v>
      </c>
      <c r="AE157">
        <v>0.67</v>
      </c>
      <c r="AF157">
        <v>0</v>
      </c>
      <c r="AG157">
        <v>0</v>
      </c>
      <c r="AH157">
        <v>0</v>
      </c>
      <c r="AI157">
        <v>7.6</v>
      </c>
      <c r="AJ157">
        <v>1</v>
      </c>
      <c r="AK157">
        <v>1</v>
      </c>
      <c r="AL157">
        <v>1</v>
      </c>
      <c r="AM157">
        <v>2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</v>
      </c>
      <c r="AT157">
        <v>5</v>
      </c>
      <c r="AU157" t="s">
        <v>36</v>
      </c>
      <c r="AV157">
        <v>0</v>
      </c>
      <c r="AW157">
        <v>2</v>
      </c>
      <c r="AX157">
        <v>78077070</v>
      </c>
      <c r="AY157">
        <v>1</v>
      </c>
      <c r="AZ157">
        <v>0</v>
      </c>
      <c r="BA157">
        <v>157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V157">
        <v>0</v>
      </c>
      <c r="CW157">
        <v>0</v>
      </c>
      <c r="CX157">
        <f>ROUND(Y157*Source!I87,9)</f>
        <v>0</v>
      </c>
      <c r="CY157">
        <f t="shared" si="68"/>
        <v>5.09</v>
      </c>
      <c r="CZ157">
        <f t="shared" si="69"/>
        <v>0.67</v>
      </c>
      <c r="DA157">
        <f t="shared" si="70"/>
        <v>7.6</v>
      </c>
      <c r="DB157">
        <f t="shared" si="71"/>
        <v>0</v>
      </c>
      <c r="DC157">
        <f t="shared" si="72"/>
        <v>0</v>
      </c>
      <c r="DD157" t="s">
        <v>3</v>
      </c>
      <c r="DE157" t="s">
        <v>3</v>
      </c>
      <c r="DF157">
        <f>ROUND(ROUND(AE157*AI157,2)*CX157,2)</f>
        <v>0</v>
      </c>
      <c r="DG157">
        <f t="shared" si="73"/>
        <v>0</v>
      </c>
      <c r="DH157">
        <f t="shared" si="74"/>
        <v>0</v>
      </c>
      <c r="DI157">
        <f t="shared" si="61"/>
        <v>0</v>
      </c>
      <c r="DJ157">
        <f t="shared" si="75"/>
        <v>0</v>
      </c>
      <c r="DK157">
        <v>0</v>
      </c>
      <c r="DL157" t="s">
        <v>3</v>
      </c>
      <c r="DM157">
        <v>0</v>
      </c>
      <c r="DN157" t="s">
        <v>3</v>
      </c>
      <c r="DO157">
        <v>0</v>
      </c>
    </row>
    <row r="158" spans="1:119" x14ac:dyDescent="0.2">
      <c r="A158">
        <f>ROW(Source!A87)</f>
        <v>87</v>
      </c>
      <c r="B158">
        <v>78076343</v>
      </c>
      <c r="C158">
        <v>78077052</v>
      </c>
      <c r="D158">
        <v>37800647</v>
      </c>
      <c r="E158">
        <v>1</v>
      </c>
      <c r="F158">
        <v>1</v>
      </c>
      <c r="G158">
        <v>1</v>
      </c>
      <c r="H158">
        <v>3</v>
      </c>
      <c r="I158" t="s">
        <v>579</v>
      </c>
      <c r="J158" t="s">
        <v>580</v>
      </c>
      <c r="K158" t="s">
        <v>581</v>
      </c>
      <c r="L158">
        <v>1356</v>
      </c>
      <c r="N158">
        <v>1010</v>
      </c>
      <c r="O158" t="s">
        <v>582</v>
      </c>
      <c r="P158" t="s">
        <v>582</v>
      </c>
      <c r="Q158">
        <v>1000</v>
      </c>
      <c r="W158">
        <v>0</v>
      </c>
      <c r="X158">
        <v>265074253</v>
      </c>
      <c r="Y158">
        <f t="shared" si="67"/>
        <v>0</v>
      </c>
      <c r="AA158">
        <v>1267.3399999999999</v>
      </c>
      <c r="AB158">
        <v>0</v>
      </c>
      <c r="AC158">
        <v>0</v>
      </c>
      <c r="AD158">
        <v>0</v>
      </c>
      <c r="AE158">
        <v>76.53</v>
      </c>
      <c r="AF158">
        <v>0</v>
      </c>
      <c r="AG158">
        <v>0</v>
      </c>
      <c r="AH158">
        <v>0</v>
      </c>
      <c r="AI158">
        <v>16.559999999999999</v>
      </c>
      <c r="AJ158">
        <v>1</v>
      </c>
      <c r="AK158">
        <v>1</v>
      </c>
      <c r="AL158">
        <v>1</v>
      </c>
      <c r="AM158">
        <v>2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</v>
      </c>
      <c r="AT158">
        <v>1.2200000000000001E-2</v>
      </c>
      <c r="AU158" t="s">
        <v>36</v>
      </c>
      <c r="AV158">
        <v>0</v>
      </c>
      <c r="AW158">
        <v>2</v>
      </c>
      <c r="AX158">
        <v>78077071</v>
      </c>
      <c r="AY158">
        <v>1</v>
      </c>
      <c r="AZ158">
        <v>0</v>
      </c>
      <c r="BA158">
        <v>158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V158">
        <v>0</v>
      </c>
      <c r="CW158">
        <v>0</v>
      </c>
      <c r="CX158">
        <f>ROUND(Y158*Source!I87,9)</f>
        <v>0</v>
      </c>
      <c r="CY158">
        <f t="shared" si="68"/>
        <v>1267.3399999999999</v>
      </c>
      <c r="CZ158">
        <f t="shared" si="69"/>
        <v>76.53</v>
      </c>
      <c r="DA158">
        <f t="shared" si="70"/>
        <v>16.559999999999999</v>
      </c>
      <c r="DB158">
        <f t="shared" si="71"/>
        <v>0</v>
      </c>
      <c r="DC158">
        <f t="shared" si="72"/>
        <v>0</v>
      </c>
      <c r="DD158" t="s">
        <v>3</v>
      </c>
      <c r="DE158" t="s">
        <v>3</v>
      </c>
      <c r="DF158">
        <f>ROUND(ROUND(AE158*AI158,2)*CX158,2)</f>
        <v>0</v>
      </c>
      <c r="DG158">
        <f t="shared" si="73"/>
        <v>0</v>
      </c>
      <c r="DH158">
        <f t="shared" si="74"/>
        <v>0</v>
      </c>
      <c r="DI158">
        <f t="shared" si="61"/>
        <v>0</v>
      </c>
      <c r="DJ158">
        <f t="shared" si="75"/>
        <v>0</v>
      </c>
      <c r="DK158">
        <v>0</v>
      </c>
      <c r="DL158" t="s">
        <v>3</v>
      </c>
      <c r="DM158">
        <v>0</v>
      </c>
      <c r="DN158" t="s">
        <v>3</v>
      </c>
      <c r="DO158">
        <v>0</v>
      </c>
    </row>
    <row r="159" spans="1:119" x14ac:dyDescent="0.2">
      <c r="A159">
        <f>ROW(Source!A87)</f>
        <v>87</v>
      </c>
      <c r="B159">
        <v>78076343</v>
      </c>
      <c r="C159">
        <v>78077052</v>
      </c>
      <c r="D159">
        <v>37801918</v>
      </c>
      <c r="E159">
        <v>1</v>
      </c>
      <c r="F159">
        <v>1</v>
      </c>
      <c r="G159">
        <v>1</v>
      </c>
      <c r="H159">
        <v>3</v>
      </c>
      <c r="I159" t="s">
        <v>513</v>
      </c>
      <c r="J159" t="s">
        <v>514</v>
      </c>
      <c r="K159" t="s">
        <v>515</v>
      </c>
      <c r="L159">
        <v>1374</v>
      </c>
      <c r="N159">
        <v>1013</v>
      </c>
      <c r="O159" t="s">
        <v>516</v>
      </c>
      <c r="P159" t="s">
        <v>516</v>
      </c>
      <c r="Q159">
        <v>1</v>
      </c>
      <c r="W159">
        <v>0</v>
      </c>
      <c r="X159">
        <v>2131831278</v>
      </c>
      <c r="Y159">
        <f t="shared" si="67"/>
        <v>0</v>
      </c>
      <c r="AA159">
        <v>1</v>
      </c>
      <c r="AB159">
        <v>0</v>
      </c>
      <c r="AC159">
        <v>0</v>
      </c>
      <c r="AD159">
        <v>0</v>
      </c>
      <c r="AE159">
        <v>1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M159">
        <v>-2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</v>
      </c>
      <c r="AT159">
        <v>0.79</v>
      </c>
      <c r="AU159" t="s">
        <v>36</v>
      </c>
      <c r="AV159">
        <v>0</v>
      </c>
      <c r="AW159">
        <v>2</v>
      </c>
      <c r="AX159">
        <v>78077072</v>
      </c>
      <c r="AY159">
        <v>1</v>
      </c>
      <c r="AZ159">
        <v>0</v>
      </c>
      <c r="BA159">
        <v>159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V159">
        <v>0</v>
      </c>
      <c r="CW159">
        <v>0</v>
      </c>
      <c r="CX159">
        <f>ROUND(Y159*Source!I87,9)</f>
        <v>0</v>
      </c>
      <c r="CY159">
        <f t="shared" si="68"/>
        <v>1</v>
      </c>
      <c r="CZ159">
        <f t="shared" si="69"/>
        <v>1</v>
      </c>
      <c r="DA159">
        <f t="shared" si="70"/>
        <v>1</v>
      </c>
      <c r="DB159">
        <f t="shared" si="71"/>
        <v>0</v>
      </c>
      <c r="DC159">
        <f t="shared" si="72"/>
        <v>0</v>
      </c>
      <c r="DD159" t="s">
        <v>3</v>
      </c>
      <c r="DE159" t="s">
        <v>3</v>
      </c>
      <c r="DF159">
        <f>ROUND(ROUND(AE159,2)*CX159,2)</f>
        <v>0</v>
      </c>
      <c r="DG159">
        <f t="shared" si="73"/>
        <v>0</v>
      </c>
      <c r="DH159">
        <f t="shared" si="74"/>
        <v>0</v>
      </c>
      <c r="DI159">
        <f t="shared" si="61"/>
        <v>0</v>
      </c>
      <c r="DJ159">
        <f t="shared" si="75"/>
        <v>0</v>
      </c>
      <c r="DK159">
        <v>0</v>
      </c>
      <c r="DL159" t="s">
        <v>3</v>
      </c>
      <c r="DM159">
        <v>0</v>
      </c>
      <c r="DN159" t="s">
        <v>3</v>
      </c>
      <c r="DO159">
        <v>0</v>
      </c>
    </row>
    <row r="160" spans="1:119" x14ac:dyDescent="0.2">
      <c r="A160">
        <f>ROW(Source!A96)</f>
        <v>96</v>
      </c>
      <c r="B160">
        <v>78076343</v>
      </c>
      <c r="C160">
        <v>78077309</v>
      </c>
      <c r="D160">
        <v>23361066</v>
      </c>
      <c r="E160">
        <v>1</v>
      </c>
      <c r="F160">
        <v>1</v>
      </c>
      <c r="G160">
        <v>1</v>
      </c>
      <c r="H160">
        <v>1</v>
      </c>
      <c r="I160" t="s">
        <v>597</v>
      </c>
      <c r="J160" t="s">
        <v>3</v>
      </c>
      <c r="K160" t="s">
        <v>598</v>
      </c>
      <c r="L160">
        <v>1369</v>
      </c>
      <c r="N160">
        <v>1013</v>
      </c>
      <c r="O160" t="s">
        <v>492</v>
      </c>
      <c r="P160" t="s">
        <v>492</v>
      </c>
      <c r="Q160">
        <v>1</v>
      </c>
      <c r="W160">
        <v>0</v>
      </c>
      <c r="X160">
        <v>-926322269</v>
      </c>
      <c r="Y160">
        <f>(AT160*1.25)</f>
        <v>3.3374999999999999</v>
      </c>
      <c r="AA160">
        <v>0</v>
      </c>
      <c r="AB160">
        <v>0</v>
      </c>
      <c r="AC160">
        <v>0</v>
      </c>
      <c r="AD160">
        <v>10.23</v>
      </c>
      <c r="AE160">
        <v>0</v>
      </c>
      <c r="AF160">
        <v>0</v>
      </c>
      <c r="AG160">
        <v>0</v>
      </c>
      <c r="AH160">
        <v>10.23</v>
      </c>
      <c r="AI160">
        <v>1</v>
      </c>
      <c r="AJ160">
        <v>1</v>
      </c>
      <c r="AK160">
        <v>1</v>
      </c>
      <c r="AL160">
        <v>1</v>
      </c>
      <c r="AM160">
        <v>-2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3</v>
      </c>
      <c r="AT160">
        <v>2.67</v>
      </c>
      <c r="AU160" t="s">
        <v>181</v>
      </c>
      <c r="AV160">
        <v>1</v>
      </c>
      <c r="AW160">
        <v>2</v>
      </c>
      <c r="AX160">
        <v>78077315</v>
      </c>
      <c r="AY160">
        <v>1</v>
      </c>
      <c r="AZ160">
        <v>0</v>
      </c>
      <c r="BA160">
        <v>160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U160">
        <f>ROUND(AT160*Source!I96*AH160*AL160,2)</f>
        <v>355.08</v>
      </c>
      <c r="CV160">
        <f>ROUND(Y160*Source!I96,9)</f>
        <v>43.387500000000003</v>
      </c>
      <c r="CW160">
        <v>0</v>
      </c>
      <c r="CX160">
        <f>ROUND(Y160*Source!I96,9)</f>
        <v>43.387500000000003</v>
      </c>
      <c r="CY160">
        <f>AD160</f>
        <v>10.23</v>
      </c>
      <c r="CZ160">
        <f>AH160</f>
        <v>10.23</v>
      </c>
      <c r="DA160">
        <f>AL160</f>
        <v>1</v>
      </c>
      <c r="DB160">
        <f>ROUND((ROUND(AT160*CZ160,2)*1.25),2)</f>
        <v>34.14</v>
      </c>
      <c r="DC160">
        <f>ROUND((ROUND(AT160*AG160,2)*1.25),2)</f>
        <v>0</v>
      </c>
      <c r="DD160" t="s">
        <v>3</v>
      </c>
      <c r="DE160" t="s">
        <v>3</v>
      </c>
      <c r="DF160">
        <f>ROUND(ROUND(AE160,2)*CX160,2)</f>
        <v>0</v>
      </c>
      <c r="DG160">
        <f t="shared" si="73"/>
        <v>0</v>
      </c>
      <c r="DH160">
        <f t="shared" si="74"/>
        <v>0</v>
      </c>
      <c r="DI160">
        <f t="shared" si="61"/>
        <v>443.85</v>
      </c>
      <c r="DJ160">
        <f>DI160</f>
        <v>443.85</v>
      </c>
      <c r="DK160">
        <v>0</v>
      </c>
      <c r="DL160" t="s">
        <v>3</v>
      </c>
      <c r="DM160">
        <v>0</v>
      </c>
      <c r="DN160" t="s">
        <v>3</v>
      </c>
      <c r="DO160">
        <v>0</v>
      </c>
    </row>
    <row r="161" spans="1:119" x14ac:dyDescent="0.2">
      <c r="A161">
        <f>ROW(Source!A96)</f>
        <v>96</v>
      </c>
      <c r="B161">
        <v>78076343</v>
      </c>
      <c r="C161">
        <v>78077309</v>
      </c>
      <c r="D161">
        <v>37803303</v>
      </c>
      <c r="E161">
        <v>1</v>
      </c>
      <c r="F161">
        <v>1</v>
      </c>
      <c r="G161">
        <v>1</v>
      </c>
      <c r="H161">
        <v>2</v>
      </c>
      <c r="I161" t="s">
        <v>552</v>
      </c>
      <c r="J161" t="s">
        <v>553</v>
      </c>
      <c r="K161" t="s">
        <v>554</v>
      </c>
      <c r="L161">
        <v>1368</v>
      </c>
      <c r="N161">
        <v>1011</v>
      </c>
      <c r="O161" t="s">
        <v>187</v>
      </c>
      <c r="P161" t="s">
        <v>187</v>
      </c>
      <c r="Q161">
        <v>1</v>
      </c>
      <c r="W161">
        <v>0</v>
      </c>
      <c r="X161">
        <v>325281995</v>
      </c>
      <c r="Y161">
        <f>AT161</f>
        <v>0.23</v>
      </c>
      <c r="AA161">
        <v>0</v>
      </c>
      <c r="AB161">
        <v>22.18</v>
      </c>
      <c r="AC161">
        <v>0</v>
      </c>
      <c r="AD161">
        <v>0</v>
      </c>
      <c r="AE161">
        <v>0</v>
      </c>
      <c r="AF161">
        <v>1.98</v>
      </c>
      <c r="AG161">
        <v>0</v>
      </c>
      <c r="AH161">
        <v>0</v>
      </c>
      <c r="AI161">
        <v>1</v>
      </c>
      <c r="AJ161">
        <v>11.2</v>
      </c>
      <c r="AK161">
        <v>37.31</v>
      </c>
      <c r="AL161">
        <v>1</v>
      </c>
      <c r="AM161">
        <v>2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0.23</v>
      </c>
      <c r="AU161" t="s">
        <v>3</v>
      </c>
      <c r="AV161">
        <v>0</v>
      </c>
      <c r="AW161">
        <v>2</v>
      </c>
      <c r="AX161">
        <v>78077316</v>
      </c>
      <c r="AY161">
        <v>1</v>
      </c>
      <c r="AZ161">
        <v>0</v>
      </c>
      <c r="BA161">
        <v>161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V161">
        <v>0</v>
      </c>
      <c r="CW161">
        <f>ROUND(Y161*Source!I96*DO161,9)</f>
        <v>0</v>
      </c>
      <c r="CX161">
        <f>ROUND(Y161*Source!I96,9)</f>
        <v>2.99</v>
      </c>
      <c r="CY161">
        <f>AB161</f>
        <v>22.18</v>
      </c>
      <c r="CZ161">
        <f>AF161</f>
        <v>1.98</v>
      </c>
      <c r="DA161">
        <f>AJ161</f>
        <v>11.2</v>
      </c>
      <c r="DB161">
        <f>ROUND(ROUND(AT161*CZ161,2),2)</f>
        <v>0.46</v>
      </c>
      <c r="DC161">
        <f>ROUND(ROUND(AT161*AG161,2),2)</f>
        <v>0</v>
      </c>
      <c r="DD161" t="s">
        <v>3</v>
      </c>
      <c r="DE161" t="s">
        <v>3</v>
      </c>
      <c r="DF161">
        <f>ROUND(ROUND(AE161,2)*CX161,2)</f>
        <v>0</v>
      </c>
      <c r="DG161">
        <f>ROUND(ROUND(AF161*AJ161,2)*CX161,2)</f>
        <v>66.319999999999993</v>
      </c>
      <c r="DH161">
        <f>ROUND(ROUND(AG161*AK161,2)*CX161,2)</f>
        <v>0</v>
      </c>
      <c r="DI161">
        <f t="shared" si="61"/>
        <v>0</v>
      </c>
      <c r="DJ161">
        <f>DG161</f>
        <v>66.319999999999993</v>
      </c>
      <c r="DK161">
        <v>0</v>
      </c>
      <c r="DL161" t="s">
        <v>3</v>
      </c>
      <c r="DM161">
        <v>0</v>
      </c>
      <c r="DN161" t="s">
        <v>3</v>
      </c>
      <c r="DO161">
        <v>0</v>
      </c>
    </row>
    <row r="162" spans="1:119" x14ac:dyDescent="0.2">
      <c r="A162">
        <f>ROW(Source!A96)</f>
        <v>96</v>
      </c>
      <c r="B162">
        <v>78076343</v>
      </c>
      <c r="C162">
        <v>78077309</v>
      </c>
      <c r="D162">
        <v>37804139</v>
      </c>
      <c r="E162">
        <v>1</v>
      </c>
      <c r="F162">
        <v>1</v>
      </c>
      <c r="G162">
        <v>1</v>
      </c>
      <c r="H162">
        <v>2</v>
      </c>
      <c r="I162" t="s">
        <v>599</v>
      </c>
      <c r="J162" t="s">
        <v>600</v>
      </c>
      <c r="K162" t="s">
        <v>601</v>
      </c>
      <c r="L162">
        <v>1368</v>
      </c>
      <c r="N162">
        <v>1011</v>
      </c>
      <c r="O162" t="s">
        <v>187</v>
      </c>
      <c r="P162" t="s">
        <v>187</v>
      </c>
      <c r="Q162">
        <v>1</v>
      </c>
      <c r="W162">
        <v>0</v>
      </c>
      <c r="X162">
        <v>1888954426</v>
      </c>
      <c r="Y162">
        <f>AT162</f>
        <v>0.11</v>
      </c>
      <c r="AA162">
        <v>0</v>
      </c>
      <c r="AB162">
        <v>107.72</v>
      </c>
      <c r="AC162">
        <v>0</v>
      </c>
      <c r="AD162">
        <v>0</v>
      </c>
      <c r="AE162">
        <v>0</v>
      </c>
      <c r="AF162">
        <v>28.88</v>
      </c>
      <c r="AG162">
        <v>0</v>
      </c>
      <c r="AH162">
        <v>0</v>
      </c>
      <c r="AI162">
        <v>1</v>
      </c>
      <c r="AJ162">
        <v>3.73</v>
      </c>
      <c r="AK162">
        <v>37.31</v>
      </c>
      <c r="AL162">
        <v>1</v>
      </c>
      <c r="AM162">
        <v>2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3</v>
      </c>
      <c r="AT162">
        <v>0.11</v>
      </c>
      <c r="AU162" t="s">
        <v>3</v>
      </c>
      <c r="AV162">
        <v>0</v>
      </c>
      <c r="AW162">
        <v>2</v>
      </c>
      <c r="AX162">
        <v>78077317</v>
      </c>
      <c r="AY162">
        <v>1</v>
      </c>
      <c r="AZ162">
        <v>0</v>
      </c>
      <c r="BA162">
        <v>162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V162">
        <v>0</v>
      </c>
      <c r="CW162">
        <f>ROUND(Y162*Source!I96*DO162,9)</f>
        <v>0</v>
      </c>
      <c r="CX162">
        <f>ROUND(Y162*Source!I96,9)</f>
        <v>1.43</v>
      </c>
      <c r="CY162">
        <f>AB162</f>
        <v>107.72</v>
      </c>
      <c r="CZ162">
        <f>AF162</f>
        <v>28.88</v>
      </c>
      <c r="DA162">
        <f>AJ162</f>
        <v>3.73</v>
      </c>
      <c r="DB162">
        <f>ROUND(ROUND(AT162*CZ162,2),2)</f>
        <v>3.18</v>
      </c>
      <c r="DC162">
        <f>ROUND(ROUND(AT162*AG162,2),2)</f>
        <v>0</v>
      </c>
      <c r="DD162" t="s">
        <v>3</v>
      </c>
      <c r="DE162" t="s">
        <v>3</v>
      </c>
      <c r="DF162">
        <f>ROUND(ROUND(AE162,2)*CX162,2)</f>
        <v>0</v>
      </c>
      <c r="DG162">
        <f>ROUND(ROUND(AF162*AJ162,2)*CX162,2)</f>
        <v>154.04</v>
      </c>
      <c r="DH162">
        <f>ROUND(ROUND(AG162*AK162,2)*CX162,2)</f>
        <v>0</v>
      </c>
      <c r="DI162">
        <f t="shared" si="61"/>
        <v>0</v>
      </c>
      <c r="DJ162">
        <f>DG162</f>
        <v>154.04</v>
      </c>
      <c r="DK162">
        <v>0</v>
      </c>
      <c r="DL162" t="s">
        <v>3</v>
      </c>
      <c r="DM162">
        <v>0</v>
      </c>
      <c r="DN162" t="s">
        <v>3</v>
      </c>
      <c r="DO162">
        <v>0</v>
      </c>
    </row>
    <row r="163" spans="1:119" x14ac:dyDescent="0.2">
      <c r="A163">
        <f>ROW(Source!A96)</f>
        <v>96</v>
      </c>
      <c r="B163">
        <v>78076343</v>
      </c>
      <c r="C163">
        <v>78077309</v>
      </c>
      <c r="D163">
        <v>37737063</v>
      </c>
      <c r="E163">
        <v>1</v>
      </c>
      <c r="F163">
        <v>1</v>
      </c>
      <c r="G163">
        <v>1</v>
      </c>
      <c r="H163">
        <v>3</v>
      </c>
      <c r="I163" t="s">
        <v>561</v>
      </c>
      <c r="J163" t="s">
        <v>562</v>
      </c>
      <c r="K163" t="s">
        <v>563</v>
      </c>
      <c r="L163">
        <v>1358</v>
      </c>
      <c r="N163">
        <v>1010</v>
      </c>
      <c r="O163" t="s">
        <v>509</v>
      </c>
      <c r="P163" t="s">
        <v>509</v>
      </c>
      <c r="Q163">
        <v>10</v>
      </c>
      <c r="W163">
        <v>0</v>
      </c>
      <c r="X163">
        <v>-1114064279</v>
      </c>
      <c r="Y163">
        <f>(AT163*0)</f>
        <v>0</v>
      </c>
      <c r="AA163">
        <v>7.49</v>
      </c>
      <c r="AB163">
        <v>0</v>
      </c>
      <c r="AC163">
        <v>0</v>
      </c>
      <c r="AD163">
        <v>0</v>
      </c>
      <c r="AE163">
        <v>1.8</v>
      </c>
      <c r="AF163">
        <v>0</v>
      </c>
      <c r="AG163">
        <v>0</v>
      </c>
      <c r="AH163">
        <v>0</v>
      </c>
      <c r="AI163">
        <v>4.16</v>
      </c>
      <c r="AJ163">
        <v>1</v>
      </c>
      <c r="AK163">
        <v>1</v>
      </c>
      <c r="AL163">
        <v>1</v>
      </c>
      <c r="AM163">
        <v>2</v>
      </c>
      <c r="AN163">
        <v>0</v>
      </c>
      <c r="AO163">
        <v>1</v>
      </c>
      <c r="AP163">
        <v>1</v>
      </c>
      <c r="AQ163">
        <v>0</v>
      </c>
      <c r="AR163">
        <v>0</v>
      </c>
      <c r="AS163" t="s">
        <v>3</v>
      </c>
      <c r="AT163">
        <v>0.2</v>
      </c>
      <c r="AU163" t="s">
        <v>36</v>
      </c>
      <c r="AV163">
        <v>0</v>
      </c>
      <c r="AW163">
        <v>2</v>
      </c>
      <c r="AX163">
        <v>78077318</v>
      </c>
      <c r="AY163">
        <v>1</v>
      </c>
      <c r="AZ163">
        <v>0</v>
      </c>
      <c r="BA163">
        <v>163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V163">
        <v>0</v>
      </c>
      <c r="CW163">
        <v>0</v>
      </c>
      <c r="CX163">
        <f>ROUND(Y163*Source!I96,9)</f>
        <v>0</v>
      </c>
      <c r="CY163">
        <f>AA163</f>
        <v>7.49</v>
      </c>
      <c r="CZ163">
        <f>AE163</f>
        <v>1.8</v>
      </c>
      <c r="DA163">
        <f>AI163</f>
        <v>4.16</v>
      </c>
      <c r="DB163">
        <f>ROUND((ROUND(AT163*CZ163,2)*0),2)</f>
        <v>0</v>
      </c>
      <c r="DC163">
        <f>ROUND((ROUND(AT163*AG163,2)*0),2)</f>
        <v>0</v>
      </c>
      <c r="DD163" t="s">
        <v>3</v>
      </c>
      <c r="DE163" t="s">
        <v>3</v>
      </c>
      <c r="DF163">
        <f>ROUND(ROUND(AE163*AI163,2)*CX163,2)</f>
        <v>0</v>
      </c>
      <c r="DG163">
        <f>ROUND(ROUND(AF163,2)*CX163,2)</f>
        <v>0</v>
      </c>
      <c r="DH163">
        <f>ROUND(ROUND(AG163,2)*CX163,2)</f>
        <v>0</v>
      </c>
      <c r="DI163">
        <f t="shared" si="61"/>
        <v>0</v>
      </c>
      <c r="DJ163">
        <f>DF163</f>
        <v>0</v>
      </c>
      <c r="DK163">
        <v>0</v>
      </c>
      <c r="DL163" t="s">
        <v>3</v>
      </c>
      <c r="DM163">
        <v>0</v>
      </c>
      <c r="DN163" t="s">
        <v>3</v>
      </c>
      <c r="DO163">
        <v>0</v>
      </c>
    </row>
    <row r="164" spans="1:119" x14ac:dyDescent="0.2">
      <c r="A164">
        <f>ROW(Source!A96)</f>
        <v>96</v>
      </c>
      <c r="B164">
        <v>78076343</v>
      </c>
      <c r="C164">
        <v>78077309</v>
      </c>
      <c r="D164">
        <v>37801918</v>
      </c>
      <c r="E164">
        <v>1</v>
      </c>
      <c r="F164">
        <v>1</v>
      </c>
      <c r="G164">
        <v>1</v>
      </c>
      <c r="H164">
        <v>3</v>
      </c>
      <c r="I164" t="s">
        <v>513</v>
      </c>
      <c r="J164" t="s">
        <v>514</v>
      </c>
      <c r="K164" t="s">
        <v>515</v>
      </c>
      <c r="L164">
        <v>1374</v>
      </c>
      <c r="N164">
        <v>1013</v>
      </c>
      <c r="O164" t="s">
        <v>516</v>
      </c>
      <c r="P164" t="s">
        <v>516</v>
      </c>
      <c r="Q164">
        <v>1</v>
      </c>
      <c r="W164">
        <v>0</v>
      </c>
      <c r="X164">
        <v>2131831278</v>
      </c>
      <c r="Y164">
        <f>(AT164*0)</f>
        <v>0</v>
      </c>
      <c r="AA164">
        <v>1</v>
      </c>
      <c r="AB164">
        <v>0</v>
      </c>
      <c r="AC164">
        <v>0</v>
      </c>
      <c r="AD164">
        <v>0</v>
      </c>
      <c r="AE164">
        <v>1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M164">
        <v>-2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3</v>
      </c>
      <c r="AT164">
        <v>0.55000000000000004</v>
      </c>
      <c r="AU164" t="s">
        <v>36</v>
      </c>
      <c r="AV164">
        <v>0</v>
      </c>
      <c r="AW164">
        <v>2</v>
      </c>
      <c r="AX164">
        <v>78077319</v>
      </c>
      <c r="AY164">
        <v>1</v>
      </c>
      <c r="AZ164">
        <v>0</v>
      </c>
      <c r="BA164">
        <v>164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V164">
        <v>0</v>
      </c>
      <c r="CW164">
        <v>0</v>
      </c>
      <c r="CX164">
        <f>ROUND(Y164*Source!I96,9)</f>
        <v>0</v>
      </c>
      <c r="CY164">
        <f>AA164</f>
        <v>1</v>
      </c>
      <c r="CZ164">
        <f>AE164</f>
        <v>1</v>
      </c>
      <c r="DA164">
        <f>AI164</f>
        <v>1</v>
      </c>
      <c r="DB164">
        <f>ROUND((ROUND(AT164*CZ164,2)*0),2)</f>
        <v>0</v>
      </c>
      <c r="DC164">
        <f>ROUND((ROUND(AT164*AG164,2)*0),2)</f>
        <v>0</v>
      </c>
      <c r="DD164" t="s">
        <v>3</v>
      </c>
      <c r="DE164" t="s">
        <v>3</v>
      </c>
      <c r="DF164">
        <f t="shared" ref="DF164:DF170" si="76">ROUND(ROUND(AE164,2)*CX164,2)</f>
        <v>0</v>
      </c>
      <c r="DG164">
        <f>ROUND(ROUND(AF164,2)*CX164,2)</f>
        <v>0</v>
      </c>
      <c r="DH164">
        <f>ROUND(ROUND(AG164,2)*CX164,2)</f>
        <v>0</v>
      </c>
      <c r="DI164">
        <f t="shared" si="61"/>
        <v>0</v>
      </c>
      <c r="DJ164">
        <f>DF164</f>
        <v>0</v>
      </c>
      <c r="DK164">
        <v>0</v>
      </c>
      <c r="DL164" t="s">
        <v>3</v>
      </c>
      <c r="DM164">
        <v>0</v>
      </c>
      <c r="DN164" t="s">
        <v>3</v>
      </c>
      <c r="DO164">
        <v>0</v>
      </c>
    </row>
    <row r="165" spans="1:119" x14ac:dyDescent="0.2">
      <c r="A165">
        <f>ROW(Source!A103)</f>
        <v>103</v>
      </c>
      <c r="B165">
        <v>78076343</v>
      </c>
      <c r="C165">
        <v>78077326</v>
      </c>
      <c r="D165">
        <v>23366682</v>
      </c>
      <c r="E165">
        <v>1</v>
      </c>
      <c r="F165">
        <v>1</v>
      </c>
      <c r="G165">
        <v>1</v>
      </c>
      <c r="H165">
        <v>1</v>
      </c>
      <c r="I165" t="s">
        <v>602</v>
      </c>
      <c r="J165" t="s">
        <v>3</v>
      </c>
      <c r="K165" t="s">
        <v>603</v>
      </c>
      <c r="L165">
        <v>1369</v>
      </c>
      <c r="N165">
        <v>1013</v>
      </c>
      <c r="O165" t="s">
        <v>492</v>
      </c>
      <c r="P165" t="s">
        <v>492</v>
      </c>
      <c r="Q165">
        <v>1</v>
      </c>
      <c r="W165">
        <v>0</v>
      </c>
      <c r="X165">
        <v>-405411048</v>
      </c>
      <c r="Y165">
        <f>AT165</f>
        <v>2.1800000000000002</v>
      </c>
      <c r="AA165">
        <v>0</v>
      </c>
      <c r="AB165">
        <v>0</v>
      </c>
      <c r="AC165">
        <v>0</v>
      </c>
      <c r="AD165">
        <v>10.36</v>
      </c>
      <c r="AE165">
        <v>0</v>
      </c>
      <c r="AF165">
        <v>0</v>
      </c>
      <c r="AG165">
        <v>0</v>
      </c>
      <c r="AH165">
        <v>10.36</v>
      </c>
      <c r="AI165">
        <v>1</v>
      </c>
      <c r="AJ165">
        <v>1</v>
      </c>
      <c r="AK165">
        <v>1</v>
      </c>
      <c r="AL165">
        <v>1</v>
      </c>
      <c r="AM165">
        <v>-2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3</v>
      </c>
      <c r="AT165">
        <v>2.1800000000000002</v>
      </c>
      <c r="AU165" t="s">
        <v>3</v>
      </c>
      <c r="AV165">
        <v>1</v>
      </c>
      <c r="AW165">
        <v>2</v>
      </c>
      <c r="AX165">
        <v>78077331</v>
      </c>
      <c r="AY165">
        <v>1</v>
      </c>
      <c r="AZ165">
        <v>0</v>
      </c>
      <c r="BA165">
        <v>165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U165">
        <f>ROUND(AT165*Source!I103*AH165*AL165,2)</f>
        <v>45.17</v>
      </c>
      <c r="CV165">
        <f>ROUND(Y165*Source!I103,9)</f>
        <v>4.3600000000000003</v>
      </c>
      <c r="CW165">
        <v>0</v>
      </c>
      <c r="CX165">
        <f>ROUND(Y165*Source!I103,9)</f>
        <v>4.3600000000000003</v>
      </c>
      <c r="CY165">
        <f>AD165</f>
        <v>10.36</v>
      </c>
      <c r="CZ165">
        <f>AH165</f>
        <v>10.36</v>
      </c>
      <c r="DA165">
        <f>AL165</f>
        <v>1</v>
      </c>
      <c r="DB165">
        <f>ROUND(ROUND(AT165*CZ165,2),2)</f>
        <v>22.58</v>
      </c>
      <c r="DC165">
        <f>ROUND(ROUND(AT165*AG165,2),2)</f>
        <v>0</v>
      </c>
      <c r="DD165" t="s">
        <v>3</v>
      </c>
      <c r="DE165" t="s">
        <v>3</v>
      </c>
      <c r="DF165">
        <f t="shared" si="76"/>
        <v>0</v>
      </c>
      <c r="DG165">
        <f>ROUND(ROUND(AF165,2)*CX165,2)</f>
        <v>0</v>
      </c>
      <c r="DH165">
        <f>ROUND(ROUND(AG165,2)*CX165,2)</f>
        <v>0</v>
      </c>
      <c r="DI165">
        <f t="shared" si="61"/>
        <v>45.17</v>
      </c>
      <c r="DJ165">
        <f>DI165</f>
        <v>45.17</v>
      </c>
      <c r="DK165">
        <v>0</v>
      </c>
      <c r="DL165" t="s">
        <v>3</v>
      </c>
      <c r="DM165">
        <v>0</v>
      </c>
      <c r="DN165" t="s">
        <v>3</v>
      </c>
      <c r="DO165">
        <v>0</v>
      </c>
    </row>
    <row r="166" spans="1:119" x14ac:dyDescent="0.2">
      <c r="A166">
        <f>ROW(Source!A103)</f>
        <v>103</v>
      </c>
      <c r="B166">
        <v>78076343</v>
      </c>
      <c r="C166">
        <v>78077326</v>
      </c>
      <c r="D166">
        <v>121548</v>
      </c>
      <c r="E166">
        <v>1</v>
      </c>
      <c r="F166">
        <v>1</v>
      </c>
      <c r="G166">
        <v>1</v>
      </c>
      <c r="H166">
        <v>1</v>
      </c>
      <c r="I166" t="s">
        <v>19</v>
      </c>
      <c r="J166" t="s">
        <v>3</v>
      </c>
      <c r="K166" t="s">
        <v>525</v>
      </c>
      <c r="L166">
        <v>608254</v>
      </c>
      <c r="N166">
        <v>1013</v>
      </c>
      <c r="O166" t="s">
        <v>526</v>
      </c>
      <c r="P166" t="s">
        <v>526</v>
      </c>
      <c r="Q166">
        <v>1</v>
      </c>
      <c r="W166">
        <v>0</v>
      </c>
      <c r="X166">
        <v>-185737400</v>
      </c>
      <c r="Y166">
        <f>AT166</f>
        <v>0.01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M166">
        <v>-2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3</v>
      </c>
      <c r="AT166">
        <v>0.01</v>
      </c>
      <c r="AU166" t="s">
        <v>3</v>
      </c>
      <c r="AV166">
        <v>2</v>
      </c>
      <c r="AW166">
        <v>2</v>
      </c>
      <c r="AX166">
        <v>78077332</v>
      </c>
      <c r="AY166">
        <v>1</v>
      </c>
      <c r="AZ166">
        <v>0</v>
      </c>
      <c r="BA166">
        <v>166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V166">
        <v>0</v>
      </c>
      <c r="CW166">
        <v>0</v>
      </c>
      <c r="CX166">
        <f>ROUND(Y166*Source!I103,9)</f>
        <v>0.02</v>
      </c>
      <c r="CY166">
        <f>AD166</f>
        <v>0</v>
      </c>
      <c r="CZ166">
        <f>AH166</f>
        <v>0</v>
      </c>
      <c r="DA166">
        <f>AL166</f>
        <v>1</v>
      </c>
      <c r="DB166">
        <f>ROUND(ROUND(AT166*CZ166,2),2)</f>
        <v>0</v>
      </c>
      <c r="DC166">
        <f>ROUND(ROUND(AT166*AG166,2),2)</f>
        <v>0</v>
      </c>
      <c r="DD166" t="s">
        <v>3</v>
      </c>
      <c r="DE166" t="s">
        <v>3</v>
      </c>
      <c r="DF166">
        <f t="shared" si="76"/>
        <v>0</v>
      </c>
      <c r="DG166">
        <f>ROUND(ROUND(AF166,2)*CX166,2)</f>
        <v>0</v>
      </c>
      <c r="DH166">
        <f>ROUND(ROUND(AG166,2)*CX166,2)</f>
        <v>0</v>
      </c>
      <c r="DI166">
        <f t="shared" si="61"/>
        <v>0</v>
      </c>
      <c r="DJ166">
        <f>DI166</f>
        <v>0</v>
      </c>
      <c r="DK166">
        <v>0</v>
      </c>
      <c r="DL166" t="s">
        <v>3</v>
      </c>
      <c r="DM166">
        <v>0</v>
      </c>
      <c r="DN166" t="s">
        <v>3</v>
      </c>
      <c r="DO166">
        <v>0</v>
      </c>
    </row>
    <row r="167" spans="1:119" x14ac:dyDescent="0.2">
      <c r="A167">
        <f>ROW(Source!A103)</f>
        <v>103</v>
      </c>
      <c r="B167">
        <v>78076343</v>
      </c>
      <c r="C167">
        <v>78077326</v>
      </c>
      <c r="D167">
        <v>37802515</v>
      </c>
      <c r="E167">
        <v>1</v>
      </c>
      <c r="F167">
        <v>1</v>
      </c>
      <c r="G167">
        <v>1</v>
      </c>
      <c r="H167">
        <v>2</v>
      </c>
      <c r="I167" t="s">
        <v>604</v>
      </c>
      <c r="J167" t="s">
        <v>605</v>
      </c>
      <c r="K167" t="s">
        <v>606</v>
      </c>
      <c r="L167">
        <v>1368</v>
      </c>
      <c r="N167">
        <v>1011</v>
      </c>
      <c r="O167" t="s">
        <v>187</v>
      </c>
      <c r="P167" t="s">
        <v>187</v>
      </c>
      <c r="Q167">
        <v>1</v>
      </c>
      <c r="W167">
        <v>0</v>
      </c>
      <c r="X167">
        <v>-674318163</v>
      </c>
      <c r="Y167">
        <f>AT167</f>
        <v>0.01</v>
      </c>
      <c r="AA167">
        <v>0</v>
      </c>
      <c r="AB167">
        <v>2277.84</v>
      </c>
      <c r="AC167">
        <v>335.79</v>
      </c>
      <c r="AD167">
        <v>0</v>
      </c>
      <c r="AE167">
        <v>0</v>
      </c>
      <c r="AF167">
        <v>87.24</v>
      </c>
      <c r="AG167">
        <v>9</v>
      </c>
      <c r="AH167">
        <v>0</v>
      </c>
      <c r="AI167">
        <v>1</v>
      </c>
      <c r="AJ167">
        <v>26.11</v>
      </c>
      <c r="AK167">
        <v>37.31</v>
      </c>
      <c r="AL167">
        <v>1</v>
      </c>
      <c r="AM167">
        <v>2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3</v>
      </c>
      <c r="AT167">
        <v>0.01</v>
      </c>
      <c r="AU167" t="s">
        <v>3</v>
      </c>
      <c r="AV167">
        <v>0</v>
      </c>
      <c r="AW167">
        <v>2</v>
      </c>
      <c r="AX167">
        <v>78077333</v>
      </c>
      <c r="AY167">
        <v>1</v>
      </c>
      <c r="AZ167">
        <v>0</v>
      </c>
      <c r="BA167">
        <v>167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V167">
        <v>0</v>
      </c>
      <c r="CW167">
        <f>ROUND(Y167*Source!I103*DO167,9)</f>
        <v>0</v>
      </c>
      <c r="CX167">
        <f>ROUND(Y167*Source!I103,9)</f>
        <v>0.02</v>
      </c>
      <c r="CY167">
        <f>AB167</f>
        <v>2277.84</v>
      </c>
      <c r="CZ167">
        <f>AF167</f>
        <v>87.24</v>
      </c>
      <c r="DA167">
        <f>AJ167</f>
        <v>26.11</v>
      </c>
      <c r="DB167">
        <f>ROUND(ROUND(AT167*CZ167,2),2)</f>
        <v>0.87</v>
      </c>
      <c r="DC167">
        <f>ROUND(ROUND(AT167*AG167,2),2)</f>
        <v>0.09</v>
      </c>
      <c r="DD167" t="s">
        <v>3</v>
      </c>
      <c r="DE167" t="s">
        <v>3</v>
      </c>
      <c r="DF167">
        <f t="shared" si="76"/>
        <v>0</v>
      </c>
      <c r="DG167">
        <f>ROUND(ROUND(AF167*AJ167,2)*CX167,2)</f>
        <v>45.56</v>
      </c>
      <c r="DH167">
        <f>ROUND(ROUND(AG167*AK167,2)*CX167,2)</f>
        <v>6.72</v>
      </c>
      <c r="DI167">
        <f t="shared" si="61"/>
        <v>0</v>
      </c>
      <c r="DJ167">
        <f>DG167</f>
        <v>45.56</v>
      </c>
      <c r="DK167">
        <v>0</v>
      </c>
      <c r="DL167" t="s">
        <v>3</v>
      </c>
      <c r="DM167">
        <v>0</v>
      </c>
      <c r="DN167" t="s">
        <v>3</v>
      </c>
      <c r="DO167">
        <v>0</v>
      </c>
    </row>
    <row r="168" spans="1:119" x14ac:dyDescent="0.2">
      <c r="A168">
        <f>ROW(Source!A103)</f>
        <v>103</v>
      </c>
      <c r="B168">
        <v>78076343</v>
      </c>
      <c r="C168">
        <v>78077326</v>
      </c>
      <c r="D168">
        <v>37801918</v>
      </c>
      <c r="E168">
        <v>1</v>
      </c>
      <c r="F168">
        <v>1</v>
      </c>
      <c r="G168">
        <v>1</v>
      </c>
      <c r="H168">
        <v>3</v>
      </c>
      <c r="I168" t="s">
        <v>513</v>
      </c>
      <c r="J168" t="s">
        <v>514</v>
      </c>
      <c r="K168" t="s">
        <v>515</v>
      </c>
      <c r="L168">
        <v>1374</v>
      </c>
      <c r="N168">
        <v>1013</v>
      </c>
      <c r="O168" t="s">
        <v>516</v>
      </c>
      <c r="P168" t="s">
        <v>516</v>
      </c>
      <c r="Q168">
        <v>1</v>
      </c>
      <c r="W168">
        <v>0</v>
      </c>
      <c r="X168">
        <v>2131831278</v>
      </c>
      <c r="Y168">
        <f>(AT168*0)</f>
        <v>0</v>
      </c>
      <c r="AA168">
        <v>1</v>
      </c>
      <c r="AB168">
        <v>0</v>
      </c>
      <c r="AC168">
        <v>0</v>
      </c>
      <c r="AD168">
        <v>0</v>
      </c>
      <c r="AE168">
        <v>1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M168">
        <v>-2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0.45</v>
      </c>
      <c r="AU168" t="s">
        <v>36</v>
      </c>
      <c r="AV168">
        <v>0</v>
      </c>
      <c r="AW168">
        <v>2</v>
      </c>
      <c r="AX168">
        <v>78077335</v>
      </c>
      <c r="AY168">
        <v>1</v>
      </c>
      <c r="AZ168">
        <v>0</v>
      </c>
      <c r="BA168">
        <v>169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V168">
        <v>0</v>
      </c>
      <c r="CW168">
        <v>0</v>
      </c>
      <c r="CX168">
        <f>ROUND(Y168*Source!I103,9)</f>
        <v>0</v>
      </c>
      <c r="CY168">
        <f>AA168</f>
        <v>1</v>
      </c>
      <c r="CZ168">
        <f>AE168</f>
        <v>1</v>
      </c>
      <c r="DA168">
        <f>AI168</f>
        <v>1</v>
      </c>
      <c r="DB168">
        <f>ROUND((ROUND(AT168*CZ168,2)*0),2)</f>
        <v>0</v>
      </c>
      <c r="DC168">
        <f>ROUND((ROUND(AT168*AG168,2)*0),2)</f>
        <v>0</v>
      </c>
      <c r="DD168" t="s">
        <v>3</v>
      </c>
      <c r="DE168" t="s">
        <v>3</v>
      </c>
      <c r="DF168">
        <f t="shared" si="76"/>
        <v>0</v>
      </c>
      <c r="DG168">
        <f>ROUND(ROUND(AF168,2)*CX168,2)</f>
        <v>0</v>
      </c>
      <c r="DH168">
        <f>ROUND(ROUND(AG168,2)*CX168,2)</f>
        <v>0</v>
      </c>
      <c r="DI168">
        <f t="shared" si="61"/>
        <v>0</v>
      </c>
      <c r="DJ168">
        <f>DF168</f>
        <v>0</v>
      </c>
      <c r="DK168">
        <v>0</v>
      </c>
      <c r="DL168" t="s">
        <v>3</v>
      </c>
      <c r="DM168">
        <v>0</v>
      </c>
      <c r="DN168" t="s">
        <v>3</v>
      </c>
      <c r="DO168">
        <v>0</v>
      </c>
    </row>
    <row r="169" spans="1:119" x14ac:dyDescent="0.2">
      <c r="A169">
        <f>ROW(Source!A110)</f>
        <v>110</v>
      </c>
      <c r="B169">
        <v>78076343</v>
      </c>
      <c r="C169">
        <v>78077342</v>
      </c>
      <c r="D169">
        <v>23365084</v>
      </c>
      <c r="E169">
        <v>1</v>
      </c>
      <c r="F169">
        <v>1</v>
      </c>
      <c r="G169">
        <v>1</v>
      </c>
      <c r="H169">
        <v>1</v>
      </c>
      <c r="I169" t="s">
        <v>517</v>
      </c>
      <c r="J169" t="s">
        <v>3</v>
      </c>
      <c r="K169" t="s">
        <v>518</v>
      </c>
      <c r="L169">
        <v>1369</v>
      </c>
      <c r="N169">
        <v>1013</v>
      </c>
      <c r="O169" t="s">
        <v>492</v>
      </c>
      <c r="P169" t="s">
        <v>492</v>
      </c>
      <c r="Q169">
        <v>1</v>
      </c>
      <c r="W169">
        <v>0</v>
      </c>
      <c r="X169">
        <v>-284553447</v>
      </c>
      <c r="Y169">
        <f>AT169</f>
        <v>5.76</v>
      </c>
      <c r="AA169">
        <v>0</v>
      </c>
      <c r="AB169">
        <v>0</v>
      </c>
      <c r="AC169">
        <v>0</v>
      </c>
      <c r="AD169">
        <v>9.68</v>
      </c>
      <c r="AE169">
        <v>0</v>
      </c>
      <c r="AF169">
        <v>0</v>
      </c>
      <c r="AG169">
        <v>0</v>
      </c>
      <c r="AH169">
        <v>9.68</v>
      </c>
      <c r="AI169">
        <v>1</v>
      </c>
      <c r="AJ169">
        <v>1</v>
      </c>
      <c r="AK169">
        <v>1</v>
      </c>
      <c r="AL169">
        <v>1</v>
      </c>
      <c r="AM169">
        <v>-2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3</v>
      </c>
      <c r="AT169">
        <v>5.76</v>
      </c>
      <c r="AU169" t="s">
        <v>3</v>
      </c>
      <c r="AV169">
        <v>1</v>
      </c>
      <c r="AW169">
        <v>2</v>
      </c>
      <c r="AX169">
        <v>78077350</v>
      </c>
      <c r="AY169">
        <v>1</v>
      </c>
      <c r="AZ169">
        <v>0</v>
      </c>
      <c r="BA169">
        <v>170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U169">
        <f>ROUND(AT169*Source!I110*AH169*AL169,2)</f>
        <v>55.76</v>
      </c>
      <c r="CV169">
        <f>ROUND(Y169*Source!I110,9)</f>
        <v>5.76</v>
      </c>
      <c r="CW169">
        <v>0</v>
      </c>
      <c r="CX169">
        <f>ROUND(Y169*Source!I110,9)</f>
        <v>5.76</v>
      </c>
      <c r="CY169">
        <f>AD169</f>
        <v>9.68</v>
      </c>
      <c r="CZ169">
        <f>AH169</f>
        <v>9.68</v>
      </c>
      <c r="DA169">
        <f>AL169</f>
        <v>1</v>
      </c>
      <c r="DB169">
        <f>ROUND(ROUND(AT169*CZ169,2),2)</f>
        <v>55.76</v>
      </c>
      <c r="DC169">
        <f>ROUND(ROUND(AT169*AG169,2),2)</f>
        <v>0</v>
      </c>
      <c r="DD169" t="s">
        <v>3</v>
      </c>
      <c r="DE169" t="s">
        <v>3</v>
      </c>
      <c r="DF169">
        <f t="shared" si="76"/>
        <v>0</v>
      </c>
      <c r="DG169">
        <f>ROUND(ROUND(AF169,2)*CX169,2)</f>
        <v>0</v>
      </c>
      <c r="DH169">
        <f>ROUND(ROUND(AG169,2)*CX169,2)</f>
        <v>0</v>
      </c>
      <c r="DI169">
        <f t="shared" si="61"/>
        <v>55.76</v>
      </c>
      <c r="DJ169">
        <f>DI169</f>
        <v>55.76</v>
      </c>
      <c r="DK169">
        <v>0</v>
      </c>
      <c r="DL169" t="s">
        <v>3</v>
      </c>
      <c r="DM169">
        <v>0</v>
      </c>
      <c r="DN169" t="s">
        <v>3</v>
      </c>
      <c r="DO169">
        <v>0</v>
      </c>
    </row>
    <row r="170" spans="1:119" x14ac:dyDescent="0.2">
      <c r="A170">
        <f>ROW(Source!A110)</f>
        <v>110</v>
      </c>
      <c r="B170">
        <v>78076343</v>
      </c>
      <c r="C170">
        <v>78077342</v>
      </c>
      <c r="D170">
        <v>37804065</v>
      </c>
      <c r="E170">
        <v>1</v>
      </c>
      <c r="F170">
        <v>1</v>
      </c>
      <c r="G170">
        <v>1</v>
      </c>
      <c r="H170">
        <v>2</v>
      </c>
      <c r="I170" t="s">
        <v>499</v>
      </c>
      <c r="J170" t="s">
        <v>500</v>
      </c>
      <c r="K170" t="s">
        <v>501</v>
      </c>
      <c r="L170">
        <v>1368</v>
      </c>
      <c r="N170">
        <v>1011</v>
      </c>
      <c r="O170" t="s">
        <v>187</v>
      </c>
      <c r="P170" t="s">
        <v>187</v>
      </c>
      <c r="Q170">
        <v>1</v>
      </c>
      <c r="W170">
        <v>0</v>
      </c>
      <c r="X170">
        <v>835824343</v>
      </c>
      <c r="Y170">
        <f>AT170</f>
        <v>0.17</v>
      </c>
      <c r="AA170">
        <v>0</v>
      </c>
      <c r="AB170">
        <v>12.53</v>
      </c>
      <c r="AC170">
        <v>0</v>
      </c>
      <c r="AD170">
        <v>0</v>
      </c>
      <c r="AE170">
        <v>0</v>
      </c>
      <c r="AF170">
        <v>2.15</v>
      </c>
      <c r="AG170">
        <v>0</v>
      </c>
      <c r="AH170">
        <v>0</v>
      </c>
      <c r="AI170">
        <v>1</v>
      </c>
      <c r="AJ170">
        <v>5.83</v>
      </c>
      <c r="AK170">
        <v>37.31</v>
      </c>
      <c r="AL170">
        <v>1</v>
      </c>
      <c r="AM170">
        <v>2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3</v>
      </c>
      <c r="AT170">
        <v>0.17</v>
      </c>
      <c r="AU170" t="s">
        <v>3</v>
      </c>
      <c r="AV170">
        <v>0</v>
      </c>
      <c r="AW170">
        <v>2</v>
      </c>
      <c r="AX170">
        <v>78077351</v>
      </c>
      <c r="AY170">
        <v>1</v>
      </c>
      <c r="AZ170">
        <v>0</v>
      </c>
      <c r="BA170">
        <v>171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V170">
        <v>0</v>
      </c>
      <c r="CW170">
        <f>ROUND(Y170*Source!I110*DO170,9)</f>
        <v>0</v>
      </c>
      <c r="CX170">
        <f>ROUND(Y170*Source!I110,9)</f>
        <v>0.17</v>
      </c>
      <c r="CY170">
        <f>AB170</f>
        <v>12.53</v>
      </c>
      <c r="CZ170">
        <f>AF170</f>
        <v>2.15</v>
      </c>
      <c r="DA170">
        <f>AJ170</f>
        <v>5.83</v>
      </c>
      <c r="DB170">
        <f>ROUND(ROUND(AT170*CZ170,2),2)</f>
        <v>0.37</v>
      </c>
      <c r="DC170">
        <f>ROUND(ROUND(AT170*AG170,2),2)</f>
        <v>0</v>
      </c>
      <c r="DD170" t="s">
        <v>3</v>
      </c>
      <c r="DE170" t="s">
        <v>3</v>
      </c>
      <c r="DF170">
        <f t="shared" si="76"/>
        <v>0</v>
      </c>
      <c r="DG170">
        <f>ROUND(ROUND(AF170*AJ170,2)*CX170,2)</f>
        <v>2.13</v>
      </c>
      <c r="DH170">
        <f>ROUND(ROUND(AG170*AK170,2)*CX170,2)</f>
        <v>0</v>
      </c>
      <c r="DI170">
        <f t="shared" si="61"/>
        <v>0</v>
      </c>
      <c r="DJ170">
        <f>DG170</f>
        <v>2.13</v>
      </c>
      <c r="DK170">
        <v>0</v>
      </c>
      <c r="DL170" t="s">
        <v>3</v>
      </c>
      <c r="DM170">
        <v>0</v>
      </c>
      <c r="DN170" t="s">
        <v>3</v>
      </c>
      <c r="DO170">
        <v>0</v>
      </c>
    </row>
    <row r="171" spans="1:119" x14ac:dyDescent="0.2">
      <c r="A171">
        <f>ROW(Source!A110)</f>
        <v>110</v>
      </c>
      <c r="B171">
        <v>78076343</v>
      </c>
      <c r="C171">
        <v>78077342</v>
      </c>
      <c r="D171">
        <v>37729677</v>
      </c>
      <c r="E171">
        <v>1</v>
      </c>
      <c r="F171">
        <v>1</v>
      </c>
      <c r="G171">
        <v>1</v>
      </c>
      <c r="H171">
        <v>3</v>
      </c>
      <c r="I171" t="s">
        <v>502</v>
      </c>
      <c r="J171" t="s">
        <v>503</v>
      </c>
      <c r="K171" t="s">
        <v>504</v>
      </c>
      <c r="L171">
        <v>1346</v>
      </c>
      <c r="N171">
        <v>1009</v>
      </c>
      <c r="O171" t="s">
        <v>505</v>
      </c>
      <c r="P171" t="s">
        <v>505</v>
      </c>
      <c r="Q171">
        <v>1</v>
      </c>
      <c r="W171">
        <v>0</v>
      </c>
      <c r="X171">
        <v>-1781767665</v>
      </c>
      <c r="Y171">
        <f>(AT171*0)</f>
        <v>0</v>
      </c>
      <c r="AA171">
        <v>356.42</v>
      </c>
      <c r="AB171">
        <v>0</v>
      </c>
      <c r="AC171">
        <v>0</v>
      </c>
      <c r="AD171">
        <v>0</v>
      </c>
      <c r="AE171">
        <v>28.4</v>
      </c>
      <c r="AF171">
        <v>0</v>
      </c>
      <c r="AG171">
        <v>0</v>
      </c>
      <c r="AH171">
        <v>0</v>
      </c>
      <c r="AI171">
        <v>12.55</v>
      </c>
      <c r="AJ171">
        <v>1</v>
      </c>
      <c r="AK171">
        <v>1</v>
      </c>
      <c r="AL171">
        <v>1</v>
      </c>
      <c r="AM171">
        <v>2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</v>
      </c>
      <c r="AT171">
        <v>3.8E-3</v>
      </c>
      <c r="AU171" t="s">
        <v>36</v>
      </c>
      <c r="AV171">
        <v>0</v>
      </c>
      <c r="AW171">
        <v>2</v>
      </c>
      <c r="AX171">
        <v>78077352</v>
      </c>
      <c r="AY171">
        <v>1</v>
      </c>
      <c r="AZ171">
        <v>0</v>
      </c>
      <c r="BA171">
        <v>172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V171">
        <v>0</v>
      </c>
      <c r="CW171">
        <v>0</v>
      </c>
      <c r="CX171">
        <f>ROUND(Y171*Source!I110,9)</f>
        <v>0</v>
      </c>
      <c r="CY171">
        <f>AA171</f>
        <v>356.42</v>
      </c>
      <c r="CZ171">
        <f>AE171</f>
        <v>28.4</v>
      </c>
      <c r="DA171">
        <f>AI171</f>
        <v>12.55</v>
      </c>
      <c r="DB171">
        <f>ROUND((ROUND(AT171*CZ171,2)*0),2)</f>
        <v>0</v>
      </c>
      <c r="DC171">
        <f>ROUND((ROUND(AT171*AG171,2)*0),2)</f>
        <v>0</v>
      </c>
      <c r="DD171" t="s">
        <v>3</v>
      </c>
      <c r="DE171" t="s">
        <v>3</v>
      </c>
      <c r="DF171">
        <f>ROUND(ROUND(AE171*AI171,2)*CX171,2)</f>
        <v>0</v>
      </c>
      <c r="DG171">
        <f t="shared" ref="DG171:DG177" si="77">ROUND(ROUND(AF171,2)*CX171,2)</f>
        <v>0</v>
      </c>
      <c r="DH171">
        <f t="shared" ref="DH171:DH177" si="78">ROUND(ROUND(AG171,2)*CX171,2)</f>
        <v>0</v>
      </c>
      <c r="DI171">
        <f t="shared" si="61"/>
        <v>0</v>
      </c>
      <c r="DJ171">
        <f>DF171</f>
        <v>0</v>
      </c>
      <c r="DK171">
        <v>0</v>
      </c>
      <c r="DL171" t="s">
        <v>3</v>
      </c>
      <c r="DM171">
        <v>0</v>
      </c>
      <c r="DN171" t="s">
        <v>3</v>
      </c>
      <c r="DO171">
        <v>0</v>
      </c>
    </row>
    <row r="172" spans="1:119" x14ac:dyDescent="0.2">
      <c r="A172">
        <f>ROW(Source!A110)</f>
        <v>110</v>
      </c>
      <c r="B172">
        <v>78076343</v>
      </c>
      <c r="C172">
        <v>78077342</v>
      </c>
      <c r="D172">
        <v>37737071</v>
      </c>
      <c r="E172">
        <v>1</v>
      </c>
      <c r="F172">
        <v>1</v>
      </c>
      <c r="G172">
        <v>1</v>
      </c>
      <c r="H172">
        <v>3</v>
      </c>
      <c r="I172" t="s">
        <v>506</v>
      </c>
      <c r="J172" t="s">
        <v>507</v>
      </c>
      <c r="K172" t="s">
        <v>508</v>
      </c>
      <c r="L172">
        <v>1358</v>
      </c>
      <c r="N172">
        <v>1010</v>
      </c>
      <c r="O172" t="s">
        <v>509</v>
      </c>
      <c r="P172" t="s">
        <v>509</v>
      </c>
      <c r="Q172">
        <v>10</v>
      </c>
      <c r="W172">
        <v>0</v>
      </c>
      <c r="X172">
        <v>1305178930</v>
      </c>
      <c r="Y172">
        <f>(AT172*0)</f>
        <v>0</v>
      </c>
      <c r="AA172">
        <v>97.83</v>
      </c>
      <c r="AB172">
        <v>0</v>
      </c>
      <c r="AC172">
        <v>0</v>
      </c>
      <c r="AD172">
        <v>0</v>
      </c>
      <c r="AE172">
        <v>8.4700000000000006</v>
      </c>
      <c r="AF172">
        <v>0</v>
      </c>
      <c r="AG172">
        <v>0</v>
      </c>
      <c r="AH172">
        <v>0</v>
      </c>
      <c r="AI172">
        <v>11.55</v>
      </c>
      <c r="AJ172">
        <v>1</v>
      </c>
      <c r="AK172">
        <v>1</v>
      </c>
      <c r="AL172">
        <v>1</v>
      </c>
      <c r="AM172">
        <v>2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</v>
      </c>
      <c r="AT172">
        <v>0.4</v>
      </c>
      <c r="AU172" t="s">
        <v>36</v>
      </c>
      <c r="AV172">
        <v>0</v>
      </c>
      <c r="AW172">
        <v>2</v>
      </c>
      <c r="AX172">
        <v>78077353</v>
      </c>
      <c r="AY172">
        <v>1</v>
      </c>
      <c r="AZ172">
        <v>0</v>
      </c>
      <c r="BA172">
        <v>173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V172">
        <v>0</v>
      </c>
      <c r="CW172">
        <v>0</v>
      </c>
      <c r="CX172">
        <f>ROUND(Y172*Source!I110,9)</f>
        <v>0</v>
      </c>
      <c r="CY172">
        <f>AA172</f>
        <v>97.83</v>
      </c>
      <c r="CZ172">
        <f>AE172</f>
        <v>8.4700000000000006</v>
      </c>
      <c r="DA172">
        <f>AI172</f>
        <v>11.55</v>
      </c>
      <c r="DB172">
        <f>ROUND((ROUND(AT172*CZ172,2)*0),2)</f>
        <v>0</v>
      </c>
      <c r="DC172">
        <f>ROUND((ROUND(AT172*AG172,2)*0),2)</f>
        <v>0</v>
      </c>
      <c r="DD172" t="s">
        <v>3</v>
      </c>
      <c r="DE172" t="s">
        <v>3</v>
      </c>
      <c r="DF172">
        <f>ROUND(ROUND(AE172*AI172,2)*CX172,2)</f>
        <v>0</v>
      </c>
      <c r="DG172">
        <f t="shared" si="77"/>
        <v>0</v>
      </c>
      <c r="DH172">
        <f t="shared" si="78"/>
        <v>0</v>
      </c>
      <c r="DI172">
        <f t="shared" si="61"/>
        <v>0</v>
      </c>
      <c r="DJ172">
        <f>DF172</f>
        <v>0</v>
      </c>
      <c r="DK172">
        <v>0</v>
      </c>
      <c r="DL172" t="s">
        <v>3</v>
      </c>
      <c r="DM172">
        <v>0</v>
      </c>
      <c r="DN172" t="s">
        <v>3</v>
      </c>
      <c r="DO172">
        <v>0</v>
      </c>
    </row>
    <row r="173" spans="1:119" x14ac:dyDescent="0.2">
      <c r="A173">
        <f>ROW(Source!A110)</f>
        <v>110</v>
      </c>
      <c r="B173">
        <v>78076343</v>
      </c>
      <c r="C173">
        <v>78077342</v>
      </c>
      <c r="D173">
        <v>37777026</v>
      </c>
      <c r="E173">
        <v>1</v>
      </c>
      <c r="F173">
        <v>1</v>
      </c>
      <c r="G173">
        <v>1</v>
      </c>
      <c r="H173">
        <v>3</v>
      </c>
      <c r="I173" t="s">
        <v>519</v>
      </c>
      <c r="J173" t="s">
        <v>520</v>
      </c>
      <c r="K173" t="s">
        <v>521</v>
      </c>
      <c r="L173">
        <v>1348</v>
      </c>
      <c r="N173">
        <v>1009</v>
      </c>
      <c r="O173" t="s">
        <v>522</v>
      </c>
      <c r="P173" t="s">
        <v>522</v>
      </c>
      <c r="Q173">
        <v>1000</v>
      </c>
      <c r="W173">
        <v>0</v>
      </c>
      <c r="X173">
        <v>-1829182015</v>
      </c>
      <c r="Y173">
        <f>(AT173*0)</f>
        <v>0</v>
      </c>
      <c r="AA173">
        <v>4657.2700000000004</v>
      </c>
      <c r="AB173">
        <v>0</v>
      </c>
      <c r="AC173">
        <v>0</v>
      </c>
      <c r="AD173">
        <v>0</v>
      </c>
      <c r="AE173">
        <v>729.98</v>
      </c>
      <c r="AF173">
        <v>0</v>
      </c>
      <c r="AG173">
        <v>0</v>
      </c>
      <c r="AH173">
        <v>0</v>
      </c>
      <c r="AI173">
        <v>6.38</v>
      </c>
      <c r="AJ173">
        <v>1</v>
      </c>
      <c r="AK173">
        <v>1</v>
      </c>
      <c r="AL173">
        <v>1</v>
      </c>
      <c r="AM173">
        <v>2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</v>
      </c>
      <c r="AT173">
        <v>2.0000000000000002E-5</v>
      </c>
      <c r="AU173" t="s">
        <v>36</v>
      </c>
      <c r="AV173">
        <v>0</v>
      </c>
      <c r="AW173">
        <v>2</v>
      </c>
      <c r="AX173">
        <v>78077354</v>
      </c>
      <c r="AY173">
        <v>1</v>
      </c>
      <c r="AZ173">
        <v>0</v>
      </c>
      <c r="BA173">
        <v>174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V173">
        <v>0</v>
      </c>
      <c r="CW173">
        <v>0</v>
      </c>
      <c r="CX173">
        <f>ROUND(Y173*Source!I110,9)</f>
        <v>0</v>
      </c>
      <c r="CY173">
        <f>AA173</f>
        <v>4657.2700000000004</v>
      </c>
      <c r="CZ173">
        <f>AE173</f>
        <v>729.98</v>
      </c>
      <c r="DA173">
        <f>AI173</f>
        <v>6.38</v>
      </c>
      <c r="DB173">
        <f>ROUND((ROUND(AT173*CZ173,2)*0),2)</f>
        <v>0</v>
      </c>
      <c r="DC173">
        <f>ROUND((ROUND(AT173*AG173,2)*0),2)</f>
        <v>0</v>
      </c>
      <c r="DD173" t="s">
        <v>3</v>
      </c>
      <c r="DE173" t="s">
        <v>3</v>
      </c>
      <c r="DF173">
        <f>ROUND(ROUND(AE173*AI173,2)*CX173,2)</f>
        <v>0</v>
      </c>
      <c r="DG173">
        <f t="shared" si="77"/>
        <v>0</v>
      </c>
      <c r="DH173">
        <f t="shared" si="78"/>
        <v>0</v>
      </c>
      <c r="DI173">
        <f t="shared" si="61"/>
        <v>0</v>
      </c>
      <c r="DJ173">
        <f>DF173</f>
        <v>0</v>
      </c>
      <c r="DK173">
        <v>0</v>
      </c>
      <c r="DL173" t="s">
        <v>3</v>
      </c>
      <c r="DM173">
        <v>0</v>
      </c>
      <c r="DN173" t="s">
        <v>3</v>
      </c>
      <c r="DO173">
        <v>0</v>
      </c>
    </row>
    <row r="174" spans="1:119" x14ac:dyDescent="0.2">
      <c r="A174">
        <f>ROW(Source!A110)</f>
        <v>110</v>
      </c>
      <c r="B174">
        <v>78076343</v>
      </c>
      <c r="C174">
        <v>78077342</v>
      </c>
      <c r="D174">
        <v>37785795</v>
      </c>
      <c r="E174">
        <v>1</v>
      </c>
      <c r="F174">
        <v>1</v>
      </c>
      <c r="G174">
        <v>1</v>
      </c>
      <c r="H174">
        <v>3</v>
      </c>
      <c r="I174" t="s">
        <v>510</v>
      </c>
      <c r="J174" t="s">
        <v>511</v>
      </c>
      <c r="K174" t="s">
        <v>512</v>
      </c>
      <c r="L174">
        <v>1346</v>
      </c>
      <c r="N174">
        <v>1009</v>
      </c>
      <c r="O174" t="s">
        <v>505</v>
      </c>
      <c r="P174" t="s">
        <v>505</v>
      </c>
      <c r="Q174">
        <v>1</v>
      </c>
      <c r="W174">
        <v>0</v>
      </c>
      <c r="X174">
        <v>-1384209739</v>
      </c>
      <c r="Y174">
        <f>(AT174*0)</f>
        <v>0</v>
      </c>
      <c r="AA174">
        <v>1299.83</v>
      </c>
      <c r="AB174">
        <v>0</v>
      </c>
      <c r="AC174">
        <v>0</v>
      </c>
      <c r="AD174">
        <v>0</v>
      </c>
      <c r="AE174">
        <v>69.03</v>
      </c>
      <c r="AF174">
        <v>0</v>
      </c>
      <c r="AG174">
        <v>0</v>
      </c>
      <c r="AH174">
        <v>0</v>
      </c>
      <c r="AI174">
        <v>18.829999999999998</v>
      </c>
      <c r="AJ174">
        <v>1</v>
      </c>
      <c r="AK174">
        <v>1</v>
      </c>
      <c r="AL174">
        <v>1</v>
      </c>
      <c r="AM174">
        <v>2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</v>
      </c>
      <c r="AT174">
        <v>3.7999999999999999E-2</v>
      </c>
      <c r="AU174" t="s">
        <v>36</v>
      </c>
      <c r="AV174">
        <v>0</v>
      </c>
      <c r="AW174">
        <v>2</v>
      </c>
      <c r="AX174">
        <v>78077355</v>
      </c>
      <c r="AY174">
        <v>1</v>
      </c>
      <c r="AZ174">
        <v>0</v>
      </c>
      <c r="BA174">
        <v>175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V174">
        <v>0</v>
      </c>
      <c r="CW174">
        <v>0</v>
      </c>
      <c r="CX174">
        <f>ROUND(Y174*Source!I110,9)</f>
        <v>0</v>
      </c>
      <c r="CY174">
        <f>AA174</f>
        <v>1299.83</v>
      </c>
      <c r="CZ174">
        <f>AE174</f>
        <v>69.03</v>
      </c>
      <c r="DA174">
        <f>AI174</f>
        <v>18.829999999999998</v>
      </c>
      <c r="DB174">
        <f>ROUND((ROUND(AT174*CZ174,2)*0),2)</f>
        <v>0</v>
      </c>
      <c r="DC174">
        <f>ROUND((ROUND(AT174*AG174,2)*0),2)</f>
        <v>0</v>
      </c>
      <c r="DD174" t="s">
        <v>3</v>
      </c>
      <c r="DE174" t="s">
        <v>3</v>
      </c>
      <c r="DF174">
        <f>ROUND(ROUND(AE174*AI174,2)*CX174,2)</f>
        <v>0</v>
      </c>
      <c r="DG174">
        <f t="shared" si="77"/>
        <v>0</v>
      </c>
      <c r="DH174">
        <f t="shared" si="78"/>
        <v>0</v>
      </c>
      <c r="DI174">
        <f t="shared" si="61"/>
        <v>0</v>
      </c>
      <c r="DJ174">
        <f>DF174</f>
        <v>0</v>
      </c>
      <c r="DK174">
        <v>0</v>
      </c>
      <c r="DL174" t="s">
        <v>3</v>
      </c>
      <c r="DM174">
        <v>0</v>
      </c>
      <c r="DN174" t="s">
        <v>3</v>
      </c>
      <c r="DO174">
        <v>0</v>
      </c>
    </row>
    <row r="175" spans="1:119" x14ac:dyDescent="0.2">
      <c r="A175">
        <f>ROW(Source!A110)</f>
        <v>110</v>
      </c>
      <c r="B175">
        <v>78076343</v>
      </c>
      <c r="C175">
        <v>78077342</v>
      </c>
      <c r="D175">
        <v>37801918</v>
      </c>
      <c r="E175">
        <v>1</v>
      </c>
      <c r="F175">
        <v>1</v>
      </c>
      <c r="G175">
        <v>1</v>
      </c>
      <c r="H175">
        <v>3</v>
      </c>
      <c r="I175" t="s">
        <v>513</v>
      </c>
      <c r="J175" t="s">
        <v>514</v>
      </c>
      <c r="K175" t="s">
        <v>515</v>
      </c>
      <c r="L175">
        <v>1374</v>
      </c>
      <c r="N175">
        <v>1013</v>
      </c>
      <c r="O175" t="s">
        <v>516</v>
      </c>
      <c r="P175" t="s">
        <v>516</v>
      </c>
      <c r="Q175">
        <v>1</v>
      </c>
      <c r="W175">
        <v>0</v>
      </c>
      <c r="X175">
        <v>2131831278</v>
      </c>
      <c r="Y175">
        <f>(AT175*0)</f>
        <v>0</v>
      </c>
      <c r="AA175">
        <v>1</v>
      </c>
      <c r="AB175">
        <v>0</v>
      </c>
      <c r="AC175">
        <v>0</v>
      </c>
      <c r="AD175">
        <v>0</v>
      </c>
      <c r="AE175">
        <v>1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M175">
        <v>-2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3</v>
      </c>
      <c r="AT175">
        <v>1.1200000000000001</v>
      </c>
      <c r="AU175" t="s">
        <v>36</v>
      </c>
      <c r="AV175">
        <v>0</v>
      </c>
      <c r="AW175">
        <v>2</v>
      </c>
      <c r="AX175">
        <v>78077356</v>
      </c>
      <c r="AY175">
        <v>1</v>
      </c>
      <c r="AZ175">
        <v>0</v>
      </c>
      <c r="BA175">
        <v>176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V175">
        <v>0</v>
      </c>
      <c r="CW175">
        <v>0</v>
      </c>
      <c r="CX175">
        <f>ROUND(Y175*Source!I110,9)</f>
        <v>0</v>
      </c>
      <c r="CY175">
        <f>AA175</f>
        <v>1</v>
      </c>
      <c r="CZ175">
        <f>AE175</f>
        <v>1</v>
      </c>
      <c r="DA175">
        <f>AI175</f>
        <v>1</v>
      </c>
      <c r="DB175">
        <f>ROUND((ROUND(AT175*CZ175,2)*0),2)</f>
        <v>0</v>
      </c>
      <c r="DC175">
        <f>ROUND((ROUND(AT175*AG175,2)*0),2)</f>
        <v>0</v>
      </c>
      <c r="DD175" t="s">
        <v>3</v>
      </c>
      <c r="DE175" t="s">
        <v>3</v>
      </c>
      <c r="DF175">
        <f>ROUND(ROUND(AE175,2)*CX175,2)</f>
        <v>0</v>
      </c>
      <c r="DG175">
        <f t="shared" si="77"/>
        <v>0</v>
      </c>
      <c r="DH175">
        <f t="shared" si="78"/>
        <v>0</v>
      </c>
      <c r="DI175">
        <f t="shared" si="61"/>
        <v>0</v>
      </c>
      <c r="DJ175">
        <f>DF175</f>
        <v>0</v>
      </c>
      <c r="DK175">
        <v>0</v>
      </c>
      <c r="DL175" t="s">
        <v>3</v>
      </c>
      <c r="DM175">
        <v>0</v>
      </c>
      <c r="DN175" t="s">
        <v>3</v>
      </c>
      <c r="DO175">
        <v>0</v>
      </c>
    </row>
    <row r="176" spans="1:119" x14ac:dyDescent="0.2">
      <c r="A176">
        <f>ROW(Source!A113)</f>
        <v>113</v>
      </c>
      <c r="B176">
        <v>78076343</v>
      </c>
      <c r="C176">
        <v>78077359</v>
      </c>
      <c r="D176">
        <v>23351341</v>
      </c>
      <c r="E176">
        <v>1</v>
      </c>
      <c r="F176">
        <v>1</v>
      </c>
      <c r="G176">
        <v>1</v>
      </c>
      <c r="H176">
        <v>1</v>
      </c>
      <c r="I176" t="s">
        <v>536</v>
      </c>
      <c r="J176" t="s">
        <v>3</v>
      </c>
      <c r="K176" t="s">
        <v>537</v>
      </c>
      <c r="L176">
        <v>1369</v>
      </c>
      <c r="N176">
        <v>1013</v>
      </c>
      <c r="O176" t="s">
        <v>492</v>
      </c>
      <c r="P176" t="s">
        <v>492</v>
      </c>
      <c r="Q176">
        <v>1</v>
      </c>
      <c r="W176">
        <v>0</v>
      </c>
      <c r="X176">
        <v>1903430866</v>
      </c>
      <c r="Y176">
        <f>AT176</f>
        <v>2.82</v>
      </c>
      <c r="AA176">
        <v>0</v>
      </c>
      <c r="AB176">
        <v>0</v>
      </c>
      <c r="AC176">
        <v>0</v>
      </c>
      <c r="AD176">
        <v>8.7899999999999991</v>
      </c>
      <c r="AE176">
        <v>0</v>
      </c>
      <c r="AF176">
        <v>0</v>
      </c>
      <c r="AG176">
        <v>0</v>
      </c>
      <c r="AH176">
        <v>8.7899999999999991</v>
      </c>
      <c r="AI176">
        <v>1</v>
      </c>
      <c r="AJ176">
        <v>1</v>
      </c>
      <c r="AK176">
        <v>1</v>
      </c>
      <c r="AL176">
        <v>1</v>
      </c>
      <c r="AM176">
        <v>-2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3</v>
      </c>
      <c r="AT176">
        <v>2.82</v>
      </c>
      <c r="AU176" t="s">
        <v>3</v>
      </c>
      <c r="AV176">
        <v>1</v>
      </c>
      <c r="AW176">
        <v>2</v>
      </c>
      <c r="AX176">
        <v>78077368</v>
      </c>
      <c r="AY176">
        <v>1</v>
      </c>
      <c r="AZ176">
        <v>0</v>
      </c>
      <c r="BA176">
        <v>177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U176">
        <f>ROUND(AT176*Source!I113*AH176*AL176,2)</f>
        <v>183.43</v>
      </c>
      <c r="CV176">
        <f>ROUND(Y176*Source!I113,9)</f>
        <v>20.867999999999999</v>
      </c>
      <c r="CW176">
        <v>0</v>
      </c>
      <c r="CX176">
        <f>ROUND(Y176*Source!I113,9)</f>
        <v>20.867999999999999</v>
      </c>
      <c r="CY176">
        <f>AD176</f>
        <v>8.7899999999999991</v>
      </c>
      <c r="CZ176">
        <f>AH176</f>
        <v>8.7899999999999991</v>
      </c>
      <c r="DA176">
        <f>AL176</f>
        <v>1</v>
      </c>
      <c r="DB176">
        <f>ROUND(ROUND(AT176*CZ176,2),2)</f>
        <v>24.79</v>
      </c>
      <c r="DC176">
        <f>ROUND(ROUND(AT176*AG176,2),2)</f>
        <v>0</v>
      </c>
      <c r="DD176" t="s">
        <v>3</v>
      </c>
      <c r="DE176" t="s">
        <v>3</v>
      </c>
      <c r="DF176">
        <f>ROUND(ROUND(AE176,2)*CX176,2)</f>
        <v>0</v>
      </c>
      <c r="DG176">
        <f t="shared" si="77"/>
        <v>0</v>
      </c>
      <c r="DH176">
        <f t="shared" si="78"/>
        <v>0</v>
      </c>
      <c r="DI176">
        <f t="shared" si="61"/>
        <v>183.43</v>
      </c>
      <c r="DJ176">
        <f>DI176</f>
        <v>183.43</v>
      </c>
      <c r="DK176">
        <v>0</v>
      </c>
      <c r="DL176" t="s">
        <v>3</v>
      </c>
      <c r="DM176">
        <v>0</v>
      </c>
      <c r="DN176" t="s">
        <v>3</v>
      </c>
      <c r="DO176">
        <v>0</v>
      </c>
    </row>
    <row r="177" spans="1:119" x14ac:dyDescent="0.2">
      <c r="A177">
        <f>ROW(Source!A113)</f>
        <v>113</v>
      </c>
      <c r="B177">
        <v>78076343</v>
      </c>
      <c r="C177">
        <v>78077359</v>
      </c>
      <c r="D177">
        <v>121548</v>
      </c>
      <c r="E177">
        <v>1</v>
      </c>
      <c r="F177">
        <v>1</v>
      </c>
      <c r="G177">
        <v>1</v>
      </c>
      <c r="H177">
        <v>1</v>
      </c>
      <c r="I177" t="s">
        <v>19</v>
      </c>
      <c r="J177" t="s">
        <v>3</v>
      </c>
      <c r="K177" t="s">
        <v>525</v>
      </c>
      <c r="L177">
        <v>608254</v>
      </c>
      <c r="N177">
        <v>1013</v>
      </c>
      <c r="O177" t="s">
        <v>526</v>
      </c>
      <c r="P177" t="s">
        <v>526</v>
      </c>
      <c r="Q177">
        <v>1</v>
      </c>
      <c r="W177">
        <v>0</v>
      </c>
      <c r="X177">
        <v>-185737400</v>
      </c>
      <c r="Y177">
        <f>AT177</f>
        <v>0.01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M177">
        <v>-2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3</v>
      </c>
      <c r="AT177">
        <v>0.01</v>
      </c>
      <c r="AU177" t="s">
        <v>3</v>
      </c>
      <c r="AV177">
        <v>2</v>
      </c>
      <c r="AW177">
        <v>2</v>
      </c>
      <c r="AX177">
        <v>78077369</v>
      </c>
      <c r="AY177">
        <v>1</v>
      </c>
      <c r="AZ177">
        <v>0</v>
      </c>
      <c r="BA177">
        <v>178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V177">
        <v>0</v>
      </c>
      <c r="CW177">
        <v>0</v>
      </c>
      <c r="CX177">
        <f>ROUND(Y177*Source!I113,9)</f>
        <v>7.3999999999999996E-2</v>
      </c>
      <c r="CY177">
        <f>AD177</f>
        <v>0</v>
      </c>
      <c r="CZ177">
        <f>AH177</f>
        <v>0</v>
      </c>
      <c r="DA177">
        <f>AL177</f>
        <v>1</v>
      </c>
      <c r="DB177">
        <f>ROUND(ROUND(AT177*CZ177,2),2)</f>
        <v>0</v>
      </c>
      <c r="DC177">
        <f>ROUND(ROUND(AT177*AG177,2),2)</f>
        <v>0</v>
      </c>
      <c r="DD177" t="s">
        <v>3</v>
      </c>
      <c r="DE177" t="s">
        <v>3</v>
      </c>
      <c r="DF177">
        <f>ROUND(ROUND(AE177,2)*CX177,2)</f>
        <v>0</v>
      </c>
      <c r="DG177">
        <f t="shared" si="77"/>
        <v>0</v>
      </c>
      <c r="DH177">
        <f t="shared" si="78"/>
        <v>0</v>
      </c>
      <c r="DI177">
        <f t="shared" si="61"/>
        <v>0</v>
      </c>
      <c r="DJ177">
        <f>DI177</f>
        <v>0</v>
      </c>
      <c r="DK177">
        <v>0</v>
      </c>
      <c r="DL177" t="s">
        <v>3</v>
      </c>
      <c r="DM177">
        <v>0</v>
      </c>
      <c r="DN177" t="s">
        <v>3</v>
      </c>
      <c r="DO177">
        <v>0</v>
      </c>
    </row>
    <row r="178" spans="1:119" x14ac:dyDescent="0.2">
      <c r="A178">
        <f>ROW(Source!A113)</f>
        <v>113</v>
      </c>
      <c r="B178">
        <v>78076343</v>
      </c>
      <c r="C178">
        <v>78077359</v>
      </c>
      <c r="D178">
        <v>37802432</v>
      </c>
      <c r="E178">
        <v>1</v>
      </c>
      <c r="F178">
        <v>1</v>
      </c>
      <c r="G178">
        <v>1</v>
      </c>
      <c r="H178">
        <v>2</v>
      </c>
      <c r="I178" t="s">
        <v>527</v>
      </c>
      <c r="J178" t="s">
        <v>528</v>
      </c>
      <c r="K178" t="s">
        <v>529</v>
      </c>
      <c r="L178">
        <v>1368</v>
      </c>
      <c r="N178">
        <v>1011</v>
      </c>
      <c r="O178" t="s">
        <v>187</v>
      </c>
      <c r="P178" t="s">
        <v>187</v>
      </c>
      <c r="Q178">
        <v>1</v>
      </c>
      <c r="W178">
        <v>0</v>
      </c>
      <c r="X178">
        <v>-1424728221</v>
      </c>
      <c r="Y178">
        <f>AT178</f>
        <v>0.01</v>
      </c>
      <c r="AA178">
        <v>0</v>
      </c>
      <c r="AB178">
        <v>1523.94</v>
      </c>
      <c r="AC178">
        <v>451.45</v>
      </c>
      <c r="AD178">
        <v>0</v>
      </c>
      <c r="AE178">
        <v>0</v>
      </c>
      <c r="AF178">
        <v>138.54</v>
      </c>
      <c r="AG178">
        <v>12.1</v>
      </c>
      <c r="AH178">
        <v>0</v>
      </c>
      <c r="AI178">
        <v>1</v>
      </c>
      <c r="AJ178">
        <v>11</v>
      </c>
      <c r="AK178">
        <v>37.31</v>
      </c>
      <c r="AL178">
        <v>1</v>
      </c>
      <c r="AM178">
        <v>2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3</v>
      </c>
      <c r="AT178">
        <v>0.01</v>
      </c>
      <c r="AU178" t="s">
        <v>3</v>
      </c>
      <c r="AV178">
        <v>0</v>
      </c>
      <c r="AW178">
        <v>2</v>
      </c>
      <c r="AX178">
        <v>78077370</v>
      </c>
      <c r="AY178">
        <v>1</v>
      </c>
      <c r="AZ178">
        <v>0</v>
      </c>
      <c r="BA178">
        <v>179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V178">
        <v>0</v>
      </c>
      <c r="CW178">
        <f>ROUND(Y178*Source!I113*DO178,9)</f>
        <v>0</v>
      </c>
      <c r="CX178">
        <f>ROUND(Y178*Source!I113,9)</f>
        <v>7.3999999999999996E-2</v>
      </c>
      <c r="CY178">
        <f>AB178</f>
        <v>1523.94</v>
      </c>
      <c r="CZ178">
        <f>AF178</f>
        <v>138.54</v>
      </c>
      <c r="DA178">
        <f>AJ178</f>
        <v>11</v>
      </c>
      <c r="DB178">
        <f>ROUND(ROUND(AT178*CZ178,2),2)</f>
        <v>1.39</v>
      </c>
      <c r="DC178">
        <f>ROUND(ROUND(AT178*AG178,2),2)</f>
        <v>0.12</v>
      </c>
      <c r="DD178" t="s">
        <v>3</v>
      </c>
      <c r="DE178" t="s">
        <v>3</v>
      </c>
      <c r="DF178">
        <f>ROUND(ROUND(AE178,2)*CX178,2)</f>
        <v>0</v>
      </c>
      <c r="DG178">
        <f>ROUND(ROUND(AF178*AJ178,2)*CX178,2)</f>
        <v>112.77</v>
      </c>
      <c r="DH178">
        <f>ROUND(ROUND(AG178*AK178,2)*CX178,2)</f>
        <v>33.409999999999997</v>
      </c>
      <c r="DI178">
        <f t="shared" si="61"/>
        <v>0</v>
      </c>
      <c r="DJ178">
        <f>DG178</f>
        <v>112.77</v>
      </c>
      <c r="DK178">
        <v>0</v>
      </c>
      <c r="DL178" t="s">
        <v>3</v>
      </c>
      <c r="DM178">
        <v>0</v>
      </c>
      <c r="DN178" t="s">
        <v>3</v>
      </c>
      <c r="DO178">
        <v>0</v>
      </c>
    </row>
    <row r="179" spans="1:119" x14ac:dyDescent="0.2">
      <c r="A179">
        <f>ROW(Source!A113)</f>
        <v>113</v>
      </c>
      <c r="B179">
        <v>78076343</v>
      </c>
      <c r="C179">
        <v>78077359</v>
      </c>
      <c r="D179">
        <v>37804456</v>
      </c>
      <c r="E179">
        <v>1</v>
      </c>
      <c r="F179">
        <v>1</v>
      </c>
      <c r="G179">
        <v>1</v>
      </c>
      <c r="H179">
        <v>2</v>
      </c>
      <c r="I179" t="s">
        <v>530</v>
      </c>
      <c r="J179" t="s">
        <v>531</v>
      </c>
      <c r="K179" t="s">
        <v>532</v>
      </c>
      <c r="L179">
        <v>1368</v>
      </c>
      <c r="N179">
        <v>1011</v>
      </c>
      <c r="O179" t="s">
        <v>187</v>
      </c>
      <c r="P179" t="s">
        <v>187</v>
      </c>
      <c r="Q179">
        <v>1</v>
      </c>
      <c r="W179">
        <v>0</v>
      </c>
      <c r="X179">
        <v>-671646184</v>
      </c>
      <c r="Y179">
        <f>AT179</f>
        <v>0.01</v>
      </c>
      <c r="AA179">
        <v>0</v>
      </c>
      <c r="AB179">
        <v>1382.82</v>
      </c>
      <c r="AC179">
        <v>386.16</v>
      </c>
      <c r="AD179">
        <v>0</v>
      </c>
      <c r="AE179">
        <v>0</v>
      </c>
      <c r="AF179">
        <v>91.76</v>
      </c>
      <c r="AG179">
        <v>10.35</v>
      </c>
      <c r="AH179">
        <v>0</v>
      </c>
      <c r="AI179">
        <v>1</v>
      </c>
      <c r="AJ179">
        <v>15.07</v>
      </c>
      <c r="AK179">
        <v>37.31</v>
      </c>
      <c r="AL179">
        <v>1</v>
      </c>
      <c r="AM179">
        <v>2</v>
      </c>
      <c r="AN179">
        <v>0</v>
      </c>
      <c r="AO179">
        <v>1</v>
      </c>
      <c r="AP179">
        <v>0</v>
      </c>
      <c r="AQ179">
        <v>0</v>
      </c>
      <c r="AR179">
        <v>0</v>
      </c>
      <c r="AS179" t="s">
        <v>3</v>
      </c>
      <c r="AT179">
        <v>0.01</v>
      </c>
      <c r="AU179" t="s">
        <v>3</v>
      </c>
      <c r="AV179">
        <v>0</v>
      </c>
      <c r="AW179">
        <v>2</v>
      </c>
      <c r="AX179">
        <v>78077371</v>
      </c>
      <c r="AY179">
        <v>1</v>
      </c>
      <c r="AZ179">
        <v>0</v>
      </c>
      <c r="BA179">
        <v>180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V179">
        <v>0</v>
      </c>
      <c r="CW179">
        <f>ROUND(Y179*Source!I113*DO179,9)</f>
        <v>0</v>
      </c>
      <c r="CX179">
        <f>ROUND(Y179*Source!I113,9)</f>
        <v>7.3999999999999996E-2</v>
      </c>
      <c r="CY179">
        <f>AB179</f>
        <v>1382.82</v>
      </c>
      <c r="CZ179">
        <f>AF179</f>
        <v>91.76</v>
      </c>
      <c r="DA179">
        <f>AJ179</f>
        <v>15.07</v>
      </c>
      <c r="DB179">
        <f>ROUND(ROUND(AT179*CZ179,2),2)</f>
        <v>0.92</v>
      </c>
      <c r="DC179">
        <f>ROUND(ROUND(AT179*AG179,2),2)</f>
        <v>0.1</v>
      </c>
      <c r="DD179" t="s">
        <v>3</v>
      </c>
      <c r="DE179" t="s">
        <v>3</v>
      </c>
      <c r="DF179">
        <f>ROUND(ROUND(AE179,2)*CX179,2)</f>
        <v>0</v>
      </c>
      <c r="DG179">
        <f>ROUND(ROUND(AF179*AJ179,2)*CX179,2)</f>
        <v>102.33</v>
      </c>
      <c r="DH179">
        <f>ROUND(ROUND(AG179*AK179,2)*CX179,2)</f>
        <v>28.58</v>
      </c>
      <c r="DI179">
        <f t="shared" si="61"/>
        <v>0</v>
      </c>
      <c r="DJ179">
        <f>DG179</f>
        <v>102.33</v>
      </c>
      <c r="DK179">
        <v>0</v>
      </c>
      <c r="DL179" t="s">
        <v>3</v>
      </c>
      <c r="DM179">
        <v>0</v>
      </c>
      <c r="DN179" t="s">
        <v>3</v>
      </c>
      <c r="DO179">
        <v>0</v>
      </c>
    </row>
    <row r="180" spans="1:119" x14ac:dyDescent="0.2">
      <c r="A180">
        <f>ROW(Source!A113)</f>
        <v>113</v>
      </c>
      <c r="B180">
        <v>78076343</v>
      </c>
      <c r="C180">
        <v>78077359</v>
      </c>
      <c r="D180">
        <v>37732563</v>
      </c>
      <c r="E180">
        <v>1</v>
      </c>
      <c r="F180">
        <v>1</v>
      </c>
      <c r="G180">
        <v>1</v>
      </c>
      <c r="H180">
        <v>3</v>
      </c>
      <c r="I180" t="s">
        <v>538</v>
      </c>
      <c r="J180" t="s">
        <v>539</v>
      </c>
      <c r="K180" t="s">
        <v>540</v>
      </c>
      <c r="L180">
        <v>1346</v>
      </c>
      <c r="N180">
        <v>1009</v>
      </c>
      <c r="O180" t="s">
        <v>505</v>
      </c>
      <c r="P180" t="s">
        <v>505</v>
      </c>
      <c r="Q180">
        <v>1</v>
      </c>
      <c r="W180">
        <v>0</v>
      </c>
      <c r="X180">
        <v>1831350124</v>
      </c>
      <c r="Y180">
        <f>(AT180*0)</f>
        <v>0</v>
      </c>
      <c r="AA180">
        <v>144.33000000000001</v>
      </c>
      <c r="AB180">
        <v>0</v>
      </c>
      <c r="AC180">
        <v>0</v>
      </c>
      <c r="AD180">
        <v>0</v>
      </c>
      <c r="AE180">
        <v>29.04</v>
      </c>
      <c r="AF180">
        <v>0</v>
      </c>
      <c r="AG180">
        <v>0</v>
      </c>
      <c r="AH180">
        <v>0</v>
      </c>
      <c r="AI180">
        <v>4.97</v>
      </c>
      <c r="AJ180">
        <v>1</v>
      </c>
      <c r="AK180">
        <v>1</v>
      </c>
      <c r="AL180">
        <v>1</v>
      </c>
      <c r="AM180">
        <v>2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3</v>
      </c>
      <c r="AT180">
        <v>0.05</v>
      </c>
      <c r="AU180" t="s">
        <v>36</v>
      </c>
      <c r="AV180">
        <v>0</v>
      </c>
      <c r="AW180">
        <v>2</v>
      </c>
      <c r="AX180">
        <v>78077372</v>
      </c>
      <c r="AY180">
        <v>1</v>
      </c>
      <c r="AZ180">
        <v>0</v>
      </c>
      <c r="BA180">
        <v>181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V180">
        <v>0</v>
      </c>
      <c r="CW180">
        <v>0</v>
      </c>
      <c r="CX180">
        <f>ROUND(Y180*Source!I113,9)</f>
        <v>0</v>
      </c>
      <c r="CY180">
        <f>AA180</f>
        <v>144.33000000000001</v>
      </c>
      <c r="CZ180">
        <f>AE180</f>
        <v>29.04</v>
      </c>
      <c r="DA180">
        <f>AI180</f>
        <v>4.97</v>
      </c>
      <c r="DB180">
        <f>ROUND((ROUND(AT180*CZ180,2)*0),2)</f>
        <v>0</v>
      </c>
      <c r="DC180">
        <f>ROUND((ROUND(AT180*AG180,2)*0),2)</f>
        <v>0</v>
      </c>
      <c r="DD180" t="s">
        <v>3</v>
      </c>
      <c r="DE180" t="s">
        <v>3</v>
      </c>
      <c r="DF180">
        <f>ROUND(ROUND(AE180*AI180,2)*CX180,2)</f>
        <v>0</v>
      </c>
      <c r="DG180">
        <f t="shared" ref="DG180:DG185" si="79">ROUND(ROUND(AF180,2)*CX180,2)</f>
        <v>0</v>
      </c>
      <c r="DH180">
        <f t="shared" ref="DH180:DH185" si="80">ROUND(ROUND(AG180,2)*CX180,2)</f>
        <v>0</v>
      </c>
      <c r="DI180">
        <f t="shared" si="61"/>
        <v>0</v>
      </c>
      <c r="DJ180">
        <f>DF180</f>
        <v>0</v>
      </c>
      <c r="DK180">
        <v>0</v>
      </c>
      <c r="DL180" t="s">
        <v>3</v>
      </c>
      <c r="DM180">
        <v>0</v>
      </c>
      <c r="DN180" t="s">
        <v>3</v>
      </c>
      <c r="DO180">
        <v>0</v>
      </c>
    </row>
    <row r="181" spans="1:119" x14ac:dyDescent="0.2">
      <c r="A181">
        <f>ROW(Source!A113)</f>
        <v>113</v>
      </c>
      <c r="B181">
        <v>78076343</v>
      </c>
      <c r="C181">
        <v>78077359</v>
      </c>
      <c r="D181">
        <v>37733003</v>
      </c>
      <c r="E181">
        <v>1</v>
      </c>
      <c r="F181">
        <v>1</v>
      </c>
      <c r="G181">
        <v>1</v>
      </c>
      <c r="H181">
        <v>3</v>
      </c>
      <c r="I181" t="s">
        <v>541</v>
      </c>
      <c r="J181" t="s">
        <v>542</v>
      </c>
      <c r="K181" t="s">
        <v>543</v>
      </c>
      <c r="L181">
        <v>1308</v>
      </c>
      <c r="N181">
        <v>1003</v>
      </c>
      <c r="O181" t="s">
        <v>76</v>
      </c>
      <c r="P181" t="s">
        <v>76</v>
      </c>
      <c r="Q181">
        <v>100</v>
      </c>
      <c r="W181">
        <v>0</v>
      </c>
      <c r="X181">
        <v>-737867663</v>
      </c>
      <c r="Y181">
        <f>(AT181*0)</f>
        <v>0</v>
      </c>
      <c r="AA181">
        <v>767.34</v>
      </c>
      <c r="AB181">
        <v>0</v>
      </c>
      <c r="AC181">
        <v>0</v>
      </c>
      <c r="AD181">
        <v>0</v>
      </c>
      <c r="AE181">
        <v>121.8</v>
      </c>
      <c r="AF181">
        <v>0</v>
      </c>
      <c r="AG181">
        <v>0</v>
      </c>
      <c r="AH181">
        <v>0</v>
      </c>
      <c r="AI181">
        <v>6.3</v>
      </c>
      <c r="AJ181">
        <v>1</v>
      </c>
      <c r="AK181">
        <v>1</v>
      </c>
      <c r="AL181">
        <v>1</v>
      </c>
      <c r="AM181">
        <v>2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3</v>
      </c>
      <c r="AT181">
        <v>0.05</v>
      </c>
      <c r="AU181" t="s">
        <v>36</v>
      </c>
      <c r="AV181">
        <v>0</v>
      </c>
      <c r="AW181">
        <v>2</v>
      </c>
      <c r="AX181">
        <v>78077373</v>
      </c>
      <c r="AY181">
        <v>1</v>
      </c>
      <c r="AZ181">
        <v>0</v>
      </c>
      <c r="BA181">
        <v>182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V181">
        <v>0</v>
      </c>
      <c r="CW181">
        <v>0</v>
      </c>
      <c r="CX181">
        <f>ROUND(Y181*Source!I113,9)</f>
        <v>0</v>
      </c>
      <c r="CY181">
        <f>AA181</f>
        <v>767.34</v>
      </c>
      <c r="CZ181">
        <f>AE181</f>
        <v>121.8</v>
      </c>
      <c r="DA181">
        <f>AI181</f>
        <v>6.3</v>
      </c>
      <c r="DB181">
        <f>ROUND((ROUND(AT181*CZ181,2)*0),2)</f>
        <v>0</v>
      </c>
      <c r="DC181">
        <f>ROUND((ROUND(AT181*AG181,2)*0),2)</f>
        <v>0</v>
      </c>
      <c r="DD181" t="s">
        <v>3</v>
      </c>
      <c r="DE181" t="s">
        <v>3</v>
      </c>
      <c r="DF181">
        <f>ROUND(ROUND(AE181*AI181,2)*CX181,2)</f>
        <v>0</v>
      </c>
      <c r="DG181">
        <f t="shared" si="79"/>
        <v>0</v>
      </c>
      <c r="DH181">
        <f t="shared" si="80"/>
        <v>0</v>
      </c>
      <c r="DI181">
        <f t="shared" si="61"/>
        <v>0</v>
      </c>
      <c r="DJ181">
        <f>DF181</f>
        <v>0</v>
      </c>
      <c r="DK181">
        <v>0</v>
      </c>
      <c r="DL181" t="s">
        <v>3</v>
      </c>
      <c r="DM181">
        <v>0</v>
      </c>
      <c r="DN181" t="s">
        <v>3</v>
      </c>
      <c r="DO181">
        <v>0</v>
      </c>
    </row>
    <row r="182" spans="1:119" x14ac:dyDescent="0.2">
      <c r="A182">
        <f>ROW(Source!A113)</f>
        <v>113</v>
      </c>
      <c r="B182">
        <v>78076343</v>
      </c>
      <c r="C182">
        <v>78077359</v>
      </c>
      <c r="D182">
        <v>37733044</v>
      </c>
      <c r="E182">
        <v>1</v>
      </c>
      <c r="F182">
        <v>1</v>
      </c>
      <c r="G182">
        <v>1</v>
      </c>
      <c r="H182">
        <v>3</v>
      </c>
      <c r="I182" t="s">
        <v>544</v>
      </c>
      <c r="J182" t="s">
        <v>545</v>
      </c>
      <c r="K182" t="s">
        <v>546</v>
      </c>
      <c r="L182">
        <v>1346</v>
      </c>
      <c r="N182">
        <v>1009</v>
      </c>
      <c r="O182" t="s">
        <v>505</v>
      </c>
      <c r="P182" t="s">
        <v>505</v>
      </c>
      <c r="Q182">
        <v>1</v>
      </c>
      <c r="W182">
        <v>0</v>
      </c>
      <c r="X182">
        <v>-572780356</v>
      </c>
      <c r="Y182">
        <f>(AT182*0)</f>
        <v>0</v>
      </c>
      <c r="AA182">
        <v>642.63</v>
      </c>
      <c r="AB182">
        <v>0</v>
      </c>
      <c r="AC182">
        <v>0</v>
      </c>
      <c r="AD182">
        <v>0</v>
      </c>
      <c r="AE182">
        <v>31</v>
      </c>
      <c r="AF182">
        <v>0</v>
      </c>
      <c r="AG182">
        <v>0</v>
      </c>
      <c r="AH182">
        <v>0</v>
      </c>
      <c r="AI182">
        <v>20.73</v>
      </c>
      <c r="AJ182">
        <v>1</v>
      </c>
      <c r="AK182">
        <v>1</v>
      </c>
      <c r="AL182">
        <v>1</v>
      </c>
      <c r="AM182">
        <v>2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3</v>
      </c>
      <c r="AT182">
        <v>0.16</v>
      </c>
      <c r="AU182" t="s">
        <v>36</v>
      </c>
      <c r="AV182">
        <v>0</v>
      </c>
      <c r="AW182">
        <v>2</v>
      </c>
      <c r="AX182">
        <v>78077374</v>
      </c>
      <c r="AY182">
        <v>1</v>
      </c>
      <c r="AZ182">
        <v>0</v>
      </c>
      <c r="BA182">
        <v>183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V182">
        <v>0</v>
      </c>
      <c r="CW182">
        <v>0</v>
      </c>
      <c r="CX182">
        <f>ROUND(Y182*Source!I113,9)</f>
        <v>0</v>
      </c>
      <c r="CY182">
        <f>AA182</f>
        <v>642.63</v>
      </c>
      <c r="CZ182">
        <f>AE182</f>
        <v>31</v>
      </c>
      <c r="DA182">
        <f>AI182</f>
        <v>20.73</v>
      </c>
      <c r="DB182">
        <f>ROUND((ROUND(AT182*CZ182,2)*0),2)</f>
        <v>0</v>
      </c>
      <c r="DC182">
        <f>ROUND((ROUND(AT182*AG182,2)*0),2)</f>
        <v>0</v>
      </c>
      <c r="DD182" t="s">
        <v>3</v>
      </c>
      <c r="DE182" t="s">
        <v>3</v>
      </c>
      <c r="DF182">
        <f>ROUND(ROUND(AE182*AI182,2)*CX182,2)</f>
        <v>0</v>
      </c>
      <c r="DG182">
        <f t="shared" si="79"/>
        <v>0</v>
      </c>
      <c r="DH182">
        <f t="shared" si="80"/>
        <v>0</v>
      </c>
      <c r="DI182">
        <f t="shared" si="61"/>
        <v>0</v>
      </c>
      <c r="DJ182">
        <f>DF182</f>
        <v>0</v>
      </c>
      <c r="DK182">
        <v>0</v>
      </c>
      <c r="DL182" t="s">
        <v>3</v>
      </c>
      <c r="DM182">
        <v>0</v>
      </c>
      <c r="DN182" t="s">
        <v>3</v>
      </c>
      <c r="DO182">
        <v>0</v>
      </c>
    </row>
    <row r="183" spans="1:119" x14ac:dyDescent="0.2">
      <c r="A183">
        <f>ROW(Source!A113)</f>
        <v>113</v>
      </c>
      <c r="B183">
        <v>78076343</v>
      </c>
      <c r="C183">
        <v>78077359</v>
      </c>
      <c r="D183">
        <v>37801918</v>
      </c>
      <c r="E183">
        <v>1</v>
      </c>
      <c r="F183">
        <v>1</v>
      </c>
      <c r="G183">
        <v>1</v>
      </c>
      <c r="H183">
        <v>3</v>
      </c>
      <c r="I183" t="s">
        <v>513</v>
      </c>
      <c r="J183" t="s">
        <v>514</v>
      </c>
      <c r="K183" t="s">
        <v>515</v>
      </c>
      <c r="L183">
        <v>1374</v>
      </c>
      <c r="N183">
        <v>1013</v>
      </c>
      <c r="O183" t="s">
        <v>516</v>
      </c>
      <c r="P183" t="s">
        <v>516</v>
      </c>
      <c r="Q183">
        <v>1</v>
      </c>
      <c r="W183">
        <v>0</v>
      </c>
      <c r="X183">
        <v>2131831278</v>
      </c>
      <c r="Y183">
        <f>(AT183*0)</f>
        <v>0</v>
      </c>
      <c r="AA183">
        <v>1</v>
      </c>
      <c r="AB183">
        <v>0</v>
      </c>
      <c r="AC183">
        <v>0</v>
      </c>
      <c r="AD183">
        <v>0</v>
      </c>
      <c r="AE183">
        <v>1</v>
      </c>
      <c r="AF183">
        <v>0</v>
      </c>
      <c r="AG183">
        <v>0</v>
      </c>
      <c r="AH183">
        <v>0</v>
      </c>
      <c r="AI183">
        <v>1</v>
      </c>
      <c r="AJ183">
        <v>1</v>
      </c>
      <c r="AK183">
        <v>1</v>
      </c>
      <c r="AL183">
        <v>1</v>
      </c>
      <c r="AM183">
        <v>-2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3</v>
      </c>
      <c r="AT183">
        <v>0.5</v>
      </c>
      <c r="AU183" t="s">
        <v>36</v>
      </c>
      <c r="AV183">
        <v>0</v>
      </c>
      <c r="AW183">
        <v>2</v>
      </c>
      <c r="AX183">
        <v>78077375</v>
      </c>
      <c r="AY183">
        <v>1</v>
      </c>
      <c r="AZ183">
        <v>0</v>
      </c>
      <c r="BA183">
        <v>184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V183">
        <v>0</v>
      </c>
      <c r="CW183">
        <v>0</v>
      </c>
      <c r="CX183">
        <f>ROUND(Y183*Source!I113,9)</f>
        <v>0</v>
      </c>
      <c r="CY183">
        <f>AA183</f>
        <v>1</v>
      </c>
      <c r="CZ183">
        <f>AE183</f>
        <v>1</v>
      </c>
      <c r="DA183">
        <f>AI183</f>
        <v>1</v>
      </c>
      <c r="DB183">
        <f>ROUND((ROUND(AT183*CZ183,2)*0),2)</f>
        <v>0</v>
      </c>
      <c r="DC183">
        <f>ROUND((ROUND(AT183*AG183,2)*0),2)</f>
        <v>0</v>
      </c>
      <c r="DD183" t="s">
        <v>3</v>
      </c>
      <c r="DE183" t="s">
        <v>3</v>
      </c>
      <c r="DF183">
        <f t="shared" ref="DF183:DF188" si="81">ROUND(ROUND(AE183,2)*CX183,2)</f>
        <v>0</v>
      </c>
      <c r="DG183">
        <f t="shared" si="79"/>
        <v>0</v>
      </c>
      <c r="DH183">
        <f t="shared" si="80"/>
        <v>0</v>
      </c>
      <c r="DI183">
        <f t="shared" si="61"/>
        <v>0</v>
      </c>
      <c r="DJ183">
        <f>DF183</f>
        <v>0</v>
      </c>
      <c r="DK183">
        <v>0</v>
      </c>
      <c r="DL183" t="s">
        <v>3</v>
      </c>
      <c r="DM183">
        <v>0</v>
      </c>
      <c r="DN183" t="s">
        <v>3</v>
      </c>
      <c r="DO183">
        <v>0</v>
      </c>
    </row>
    <row r="184" spans="1:119" x14ac:dyDescent="0.2">
      <c r="A184">
        <f>ROW(Source!A116)</f>
        <v>116</v>
      </c>
      <c r="B184">
        <v>78076343</v>
      </c>
      <c r="C184">
        <v>78077378</v>
      </c>
      <c r="D184">
        <v>23134664</v>
      </c>
      <c r="E184">
        <v>1</v>
      </c>
      <c r="F184">
        <v>1</v>
      </c>
      <c r="G184">
        <v>1</v>
      </c>
      <c r="H184">
        <v>1</v>
      </c>
      <c r="I184" t="s">
        <v>547</v>
      </c>
      <c r="J184" t="s">
        <v>3</v>
      </c>
      <c r="K184" t="s">
        <v>548</v>
      </c>
      <c r="L184">
        <v>1369</v>
      </c>
      <c r="N184">
        <v>1013</v>
      </c>
      <c r="O184" t="s">
        <v>492</v>
      </c>
      <c r="P184" t="s">
        <v>492</v>
      </c>
      <c r="Q184">
        <v>1</v>
      </c>
      <c r="W184">
        <v>0</v>
      </c>
      <c r="X184">
        <v>-1578608621</v>
      </c>
      <c r="Y184">
        <f>AT184</f>
        <v>16.29</v>
      </c>
      <c r="AA184">
        <v>0</v>
      </c>
      <c r="AB184">
        <v>0</v>
      </c>
      <c r="AC184">
        <v>0</v>
      </c>
      <c r="AD184">
        <v>8.89</v>
      </c>
      <c r="AE184">
        <v>0</v>
      </c>
      <c r="AF184">
        <v>0</v>
      </c>
      <c r="AG184">
        <v>0</v>
      </c>
      <c r="AH184">
        <v>8.89</v>
      </c>
      <c r="AI184">
        <v>1</v>
      </c>
      <c r="AJ184">
        <v>1</v>
      </c>
      <c r="AK184">
        <v>1</v>
      </c>
      <c r="AL184">
        <v>1</v>
      </c>
      <c r="AM184">
        <v>-2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3</v>
      </c>
      <c r="AT184">
        <v>16.29</v>
      </c>
      <c r="AU184" t="s">
        <v>3</v>
      </c>
      <c r="AV184">
        <v>1</v>
      </c>
      <c r="AW184">
        <v>2</v>
      </c>
      <c r="AX184">
        <v>78077387</v>
      </c>
      <c r="AY184">
        <v>1</v>
      </c>
      <c r="AZ184">
        <v>0</v>
      </c>
      <c r="BA184">
        <v>185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U184">
        <f>ROUND(AT184*Source!I116*AH184*AL184,2)</f>
        <v>123.1</v>
      </c>
      <c r="CV184">
        <f>ROUND(Y184*Source!I116,9)</f>
        <v>13.846500000000001</v>
      </c>
      <c r="CW184">
        <v>0</v>
      </c>
      <c r="CX184">
        <f>ROUND(Y184*Source!I116,9)</f>
        <v>13.846500000000001</v>
      </c>
      <c r="CY184">
        <f>AD184</f>
        <v>8.89</v>
      </c>
      <c r="CZ184">
        <f>AH184</f>
        <v>8.89</v>
      </c>
      <c r="DA184">
        <f>AL184</f>
        <v>1</v>
      </c>
      <c r="DB184">
        <f>ROUND(ROUND(AT184*CZ184,2),2)</f>
        <v>144.82</v>
      </c>
      <c r="DC184">
        <f>ROUND(ROUND(AT184*AG184,2),2)</f>
        <v>0</v>
      </c>
      <c r="DD184" t="s">
        <v>3</v>
      </c>
      <c r="DE184" t="s">
        <v>3</v>
      </c>
      <c r="DF184">
        <f t="shared" si="81"/>
        <v>0</v>
      </c>
      <c r="DG184">
        <f t="shared" si="79"/>
        <v>0</v>
      </c>
      <c r="DH184">
        <f t="shared" si="80"/>
        <v>0</v>
      </c>
      <c r="DI184">
        <f t="shared" si="61"/>
        <v>123.1</v>
      </c>
      <c r="DJ184">
        <f>DI184</f>
        <v>123.1</v>
      </c>
      <c r="DK184">
        <v>0</v>
      </c>
      <c r="DL184" t="s">
        <v>3</v>
      </c>
      <c r="DM184">
        <v>0</v>
      </c>
      <c r="DN184" t="s">
        <v>3</v>
      </c>
      <c r="DO184">
        <v>0</v>
      </c>
    </row>
    <row r="185" spans="1:119" x14ac:dyDescent="0.2">
      <c r="A185">
        <f>ROW(Source!A116)</f>
        <v>116</v>
      </c>
      <c r="B185">
        <v>78076343</v>
      </c>
      <c r="C185">
        <v>78077378</v>
      </c>
      <c r="D185">
        <v>121548</v>
      </c>
      <c r="E185">
        <v>1</v>
      </c>
      <c r="F185">
        <v>1</v>
      </c>
      <c r="G185">
        <v>1</v>
      </c>
      <c r="H185">
        <v>1</v>
      </c>
      <c r="I185" t="s">
        <v>19</v>
      </c>
      <c r="J185" t="s">
        <v>3</v>
      </c>
      <c r="K185" t="s">
        <v>525</v>
      </c>
      <c r="L185">
        <v>608254</v>
      </c>
      <c r="N185">
        <v>1013</v>
      </c>
      <c r="O185" t="s">
        <v>526</v>
      </c>
      <c r="P185" t="s">
        <v>526</v>
      </c>
      <c r="Q185">
        <v>1</v>
      </c>
      <c r="W185">
        <v>0</v>
      </c>
      <c r="X185">
        <v>-185737400</v>
      </c>
      <c r="Y185">
        <f>AT185</f>
        <v>0.01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1</v>
      </c>
      <c r="AL185">
        <v>1</v>
      </c>
      <c r="AM185">
        <v>-2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3</v>
      </c>
      <c r="AT185">
        <v>0.01</v>
      </c>
      <c r="AU185" t="s">
        <v>3</v>
      </c>
      <c r="AV185">
        <v>2</v>
      </c>
      <c r="AW185">
        <v>2</v>
      </c>
      <c r="AX185">
        <v>78077388</v>
      </c>
      <c r="AY185">
        <v>1</v>
      </c>
      <c r="AZ185">
        <v>0</v>
      </c>
      <c r="BA185">
        <v>186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V185">
        <v>0</v>
      </c>
      <c r="CW185">
        <v>0</v>
      </c>
      <c r="CX185">
        <f>ROUND(Y185*Source!I116,9)</f>
        <v>8.5000000000000006E-3</v>
      </c>
      <c r="CY185">
        <f>AD185</f>
        <v>0</v>
      </c>
      <c r="CZ185">
        <f>AH185</f>
        <v>0</v>
      </c>
      <c r="DA185">
        <f>AL185</f>
        <v>1</v>
      </c>
      <c r="DB185">
        <f>ROUND(ROUND(AT185*CZ185,2),2)</f>
        <v>0</v>
      </c>
      <c r="DC185">
        <f>ROUND(ROUND(AT185*AG185,2),2)</f>
        <v>0</v>
      </c>
      <c r="DD185" t="s">
        <v>3</v>
      </c>
      <c r="DE185" t="s">
        <v>3</v>
      </c>
      <c r="DF185">
        <f t="shared" si="81"/>
        <v>0</v>
      </c>
      <c r="DG185">
        <f t="shared" si="79"/>
        <v>0</v>
      </c>
      <c r="DH185">
        <f t="shared" si="80"/>
        <v>0</v>
      </c>
      <c r="DI185">
        <f t="shared" si="61"/>
        <v>0</v>
      </c>
      <c r="DJ185">
        <f>DI185</f>
        <v>0</v>
      </c>
      <c r="DK185">
        <v>0</v>
      </c>
      <c r="DL185" t="s">
        <v>3</v>
      </c>
      <c r="DM185">
        <v>0</v>
      </c>
      <c r="DN185" t="s">
        <v>3</v>
      </c>
      <c r="DO185">
        <v>0</v>
      </c>
    </row>
    <row r="186" spans="1:119" x14ac:dyDescent="0.2">
      <c r="A186">
        <f>ROW(Source!A116)</f>
        <v>116</v>
      </c>
      <c r="B186">
        <v>78076343</v>
      </c>
      <c r="C186">
        <v>78077378</v>
      </c>
      <c r="D186">
        <v>37802578</v>
      </c>
      <c r="E186">
        <v>1</v>
      </c>
      <c r="F186">
        <v>1</v>
      </c>
      <c r="G186">
        <v>1</v>
      </c>
      <c r="H186">
        <v>2</v>
      </c>
      <c r="I186" t="s">
        <v>549</v>
      </c>
      <c r="J186" t="s">
        <v>550</v>
      </c>
      <c r="K186" t="s">
        <v>551</v>
      </c>
      <c r="L186">
        <v>1368</v>
      </c>
      <c r="N186">
        <v>1011</v>
      </c>
      <c r="O186" t="s">
        <v>187</v>
      </c>
      <c r="P186" t="s">
        <v>187</v>
      </c>
      <c r="Q186">
        <v>1</v>
      </c>
      <c r="W186">
        <v>0</v>
      </c>
      <c r="X186">
        <v>1753337916</v>
      </c>
      <c r="Y186">
        <f>AT186</f>
        <v>0.01</v>
      </c>
      <c r="AA186">
        <v>0</v>
      </c>
      <c r="AB186">
        <v>486.16</v>
      </c>
      <c r="AC186">
        <v>451.45</v>
      </c>
      <c r="AD186">
        <v>0</v>
      </c>
      <c r="AE186">
        <v>0</v>
      </c>
      <c r="AF186">
        <v>32.090000000000003</v>
      </c>
      <c r="AG186">
        <v>12.1</v>
      </c>
      <c r="AH186">
        <v>0</v>
      </c>
      <c r="AI186">
        <v>1</v>
      </c>
      <c r="AJ186">
        <v>15.15</v>
      </c>
      <c r="AK186">
        <v>37.31</v>
      </c>
      <c r="AL186">
        <v>1</v>
      </c>
      <c r="AM186">
        <v>2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3</v>
      </c>
      <c r="AT186">
        <v>0.01</v>
      </c>
      <c r="AU186" t="s">
        <v>3</v>
      </c>
      <c r="AV186">
        <v>0</v>
      </c>
      <c r="AW186">
        <v>2</v>
      </c>
      <c r="AX186">
        <v>78077389</v>
      </c>
      <c r="AY186">
        <v>1</v>
      </c>
      <c r="AZ186">
        <v>0</v>
      </c>
      <c r="BA186">
        <v>187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V186">
        <v>0</v>
      </c>
      <c r="CW186">
        <f>ROUND(Y186*Source!I116*DO186,9)</f>
        <v>0</v>
      </c>
      <c r="CX186">
        <f>ROUND(Y186*Source!I116,9)</f>
        <v>8.5000000000000006E-3</v>
      </c>
      <c r="CY186">
        <f>AB186</f>
        <v>486.16</v>
      </c>
      <c r="CZ186">
        <f>AF186</f>
        <v>32.090000000000003</v>
      </c>
      <c r="DA186">
        <f>AJ186</f>
        <v>15.15</v>
      </c>
      <c r="DB186">
        <f>ROUND(ROUND(AT186*CZ186,2),2)</f>
        <v>0.32</v>
      </c>
      <c r="DC186">
        <f>ROUND(ROUND(AT186*AG186,2),2)</f>
        <v>0.12</v>
      </c>
      <c r="DD186" t="s">
        <v>3</v>
      </c>
      <c r="DE186" t="s">
        <v>3</v>
      </c>
      <c r="DF186">
        <f t="shared" si="81"/>
        <v>0</v>
      </c>
      <c r="DG186">
        <f>ROUND(ROUND(AF186*AJ186,2)*CX186,2)</f>
        <v>4.13</v>
      </c>
      <c r="DH186">
        <f>ROUND(ROUND(AG186*AK186,2)*CX186,2)</f>
        <v>3.84</v>
      </c>
      <c r="DI186">
        <f t="shared" si="61"/>
        <v>0</v>
      </c>
      <c r="DJ186">
        <f>DG186</f>
        <v>4.13</v>
      </c>
      <c r="DK186">
        <v>0</v>
      </c>
      <c r="DL186" t="s">
        <v>3</v>
      </c>
      <c r="DM186">
        <v>0</v>
      </c>
      <c r="DN186" t="s">
        <v>3</v>
      </c>
      <c r="DO186">
        <v>0</v>
      </c>
    </row>
    <row r="187" spans="1:119" x14ac:dyDescent="0.2">
      <c r="A187">
        <f>ROW(Source!A116)</f>
        <v>116</v>
      </c>
      <c r="B187">
        <v>78076343</v>
      </c>
      <c r="C187">
        <v>78077378</v>
      </c>
      <c r="D187">
        <v>37803303</v>
      </c>
      <c r="E187">
        <v>1</v>
      </c>
      <c r="F187">
        <v>1</v>
      </c>
      <c r="G187">
        <v>1</v>
      </c>
      <c r="H187">
        <v>2</v>
      </c>
      <c r="I187" t="s">
        <v>552</v>
      </c>
      <c r="J187" t="s">
        <v>553</v>
      </c>
      <c r="K187" t="s">
        <v>554</v>
      </c>
      <c r="L187">
        <v>1368</v>
      </c>
      <c r="N187">
        <v>1011</v>
      </c>
      <c r="O187" t="s">
        <v>187</v>
      </c>
      <c r="P187" t="s">
        <v>187</v>
      </c>
      <c r="Q187">
        <v>1</v>
      </c>
      <c r="W187">
        <v>0</v>
      </c>
      <c r="X187">
        <v>325281995</v>
      </c>
      <c r="Y187">
        <f>AT187</f>
        <v>6.08</v>
      </c>
      <c r="AA187">
        <v>0</v>
      </c>
      <c r="AB187">
        <v>22.18</v>
      </c>
      <c r="AC187">
        <v>0</v>
      </c>
      <c r="AD187">
        <v>0</v>
      </c>
      <c r="AE187">
        <v>0</v>
      </c>
      <c r="AF187">
        <v>1.98</v>
      </c>
      <c r="AG187">
        <v>0</v>
      </c>
      <c r="AH187">
        <v>0</v>
      </c>
      <c r="AI187">
        <v>1</v>
      </c>
      <c r="AJ187">
        <v>11.2</v>
      </c>
      <c r="AK187">
        <v>37.31</v>
      </c>
      <c r="AL187">
        <v>1</v>
      </c>
      <c r="AM187">
        <v>2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3</v>
      </c>
      <c r="AT187">
        <v>6.08</v>
      </c>
      <c r="AU187" t="s">
        <v>3</v>
      </c>
      <c r="AV187">
        <v>0</v>
      </c>
      <c r="AW187">
        <v>2</v>
      </c>
      <c r="AX187">
        <v>78077390</v>
      </c>
      <c r="AY187">
        <v>1</v>
      </c>
      <c r="AZ187">
        <v>0</v>
      </c>
      <c r="BA187">
        <v>188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V187">
        <v>0</v>
      </c>
      <c r="CW187">
        <f>ROUND(Y187*Source!I116*DO187,9)</f>
        <v>0</v>
      </c>
      <c r="CX187">
        <f>ROUND(Y187*Source!I116,9)</f>
        <v>5.1680000000000001</v>
      </c>
      <c r="CY187">
        <f>AB187</f>
        <v>22.18</v>
      </c>
      <c r="CZ187">
        <f>AF187</f>
        <v>1.98</v>
      </c>
      <c r="DA187">
        <f>AJ187</f>
        <v>11.2</v>
      </c>
      <c r="DB187">
        <f>ROUND(ROUND(AT187*CZ187,2),2)</f>
        <v>12.04</v>
      </c>
      <c r="DC187">
        <f>ROUND(ROUND(AT187*AG187,2),2)</f>
        <v>0</v>
      </c>
      <c r="DD187" t="s">
        <v>3</v>
      </c>
      <c r="DE187" t="s">
        <v>3</v>
      </c>
      <c r="DF187">
        <f t="shared" si="81"/>
        <v>0</v>
      </c>
      <c r="DG187">
        <f>ROUND(ROUND(AF187*AJ187,2)*CX187,2)</f>
        <v>114.63</v>
      </c>
      <c r="DH187">
        <f>ROUND(ROUND(AG187*AK187,2)*CX187,2)</f>
        <v>0</v>
      </c>
      <c r="DI187">
        <f t="shared" si="61"/>
        <v>0</v>
      </c>
      <c r="DJ187">
        <f>DG187</f>
        <v>114.63</v>
      </c>
      <c r="DK187">
        <v>0</v>
      </c>
      <c r="DL187" t="s">
        <v>3</v>
      </c>
      <c r="DM187">
        <v>0</v>
      </c>
      <c r="DN187" t="s">
        <v>3</v>
      </c>
      <c r="DO187">
        <v>0</v>
      </c>
    </row>
    <row r="188" spans="1:119" x14ac:dyDescent="0.2">
      <c r="A188">
        <f>ROW(Source!A116)</f>
        <v>116</v>
      </c>
      <c r="B188">
        <v>78076343</v>
      </c>
      <c r="C188">
        <v>78077378</v>
      </c>
      <c r="D188">
        <v>37804136</v>
      </c>
      <c r="E188">
        <v>1</v>
      </c>
      <c r="F188">
        <v>1</v>
      </c>
      <c r="G188">
        <v>1</v>
      </c>
      <c r="H188">
        <v>2</v>
      </c>
      <c r="I188" t="s">
        <v>555</v>
      </c>
      <c r="J188" t="s">
        <v>556</v>
      </c>
      <c r="K188" t="s">
        <v>557</v>
      </c>
      <c r="L188">
        <v>1368</v>
      </c>
      <c r="N188">
        <v>1011</v>
      </c>
      <c r="O188" t="s">
        <v>187</v>
      </c>
      <c r="P188" t="s">
        <v>187</v>
      </c>
      <c r="Q188">
        <v>1</v>
      </c>
      <c r="W188">
        <v>0</v>
      </c>
      <c r="X188">
        <v>1067600123</v>
      </c>
      <c r="Y188">
        <f>AT188</f>
        <v>6.08</v>
      </c>
      <c r="AA188">
        <v>0</v>
      </c>
      <c r="AB188">
        <v>14.21</v>
      </c>
      <c r="AC188">
        <v>0</v>
      </c>
      <c r="AD188">
        <v>0</v>
      </c>
      <c r="AE188">
        <v>0</v>
      </c>
      <c r="AF188">
        <v>2.27</v>
      </c>
      <c r="AG188">
        <v>0</v>
      </c>
      <c r="AH188">
        <v>0</v>
      </c>
      <c r="AI188">
        <v>1</v>
      </c>
      <c r="AJ188">
        <v>6.26</v>
      </c>
      <c r="AK188">
        <v>37.31</v>
      </c>
      <c r="AL188">
        <v>1</v>
      </c>
      <c r="AM188">
        <v>2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3</v>
      </c>
      <c r="AT188">
        <v>6.08</v>
      </c>
      <c r="AU188" t="s">
        <v>3</v>
      </c>
      <c r="AV188">
        <v>0</v>
      </c>
      <c r="AW188">
        <v>2</v>
      </c>
      <c r="AX188">
        <v>78077391</v>
      </c>
      <c r="AY188">
        <v>1</v>
      </c>
      <c r="AZ188">
        <v>0</v>
      </c>
      <c r="BA188">
        <v>189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V188">
        <v>0</v>
      </c>
      <c r="CW188">
        <f>ROUND(Y188*Source!I116*DO188,9)</f>
        <v>0</v>
      </c>
      <c r="CX188">
        <f>ROUND(Y188*Source!I116,9)</f>
        <v>5.1680000000000001</v>
      </c>
      <c r="CY188">
        <f>AB188</f>
        <v>14.21</v>
      </c>
      <c r="CZ188">
        <f>AF188</f>
        <v>2.27</v>
      </c>
      <c r="DA188">
        <f>AJ188</f>
        <v>6.26</v>
      </c>
      <c r="DB188">
        <f>ROUND(ROUND(AT188*CZ188,2),2)</f>
        <v>13.8</v>
      </c>
      <c r="DC188">
        <f>ROUND(ROUND(AT188*AG188,2),2)</f>
        <v>0</v>
      </c>
      <c r="DD188" t="s">
        <v>3</v>
      </c>
      <c r="DE188" t="s">
        <v>3</v>
      </c>
      <c r="DF188">
        <f t="shared" si="81"/>
        <v>0</v>
      </c>
      <c r="DG188">
        <f>ROUND(ROUND(AF188*AJ188,2)*CX188,2)</f>
        <v>73.44</v>
      </c>
      <c r="DH188">
        <f>ROUND(ROUND(AG188*AK188,2)*CX188,2)</f>
        <v>0</v>
      </c>
      <c r="DI188">
        <f t="shared" si="61"/>
        <v>0</v>
      </c>
      <c r="DJ188">
        <f>DG188</f>
        <v>73.44</v>
      </c>
      <c r="DK188">
        <v>0</v>
      </c>
      <c r="DL188" t="s">
        <v>3</v>
      </c>
      <c r="DM188">
        <v>0</v>
      </c>
      <c r="DN188" t="s">
        <v>3</v>
      </c>
      <c r="DO188">
        <v>0</v>
      </c>
    </row>
    <row r="189" spans="1:119" x14ac:dyDescent="0.2">
      <c r="A189">
        <f>ROW(Source!A116)</f>
        <v>116</v>
      </c>
      <c r="B189">
        <v>78076343</v>
      </c>
      <c r="C189">
        <v>78077378</v>
      </c>
      <c r="D189">
        <v>37737277</v>
      </c>
      <c r="E189">
        <v>1</v>
      </c>
      <c r="F189">
        <v>1</v>
      </c>
      <c r="G189">
        <v>1</v>
      </c>
      <c r="H189">
        <v>3</v>
      </c>
      <c r="I189" t="s">
        <v>558</v>
      </c>
      <c r="J189" t="s">
        <v>559</v>
      </c>
      <c r="K189" t="s">
        <v>560</v>
      </c>
      <c r="L189">
        <v>1348</v>
      </c>
      <c r="N189">
        <v>1009</v>
      </c>
      <c r="O189" t="s">
        <v>522</v>
      </c>
      <c r="P189" t="s">
        <v>522</v>
      </c>
      <c r="Q189">
        <v>1000</v>
      </c>
      <c r="W189">
        <v>0</v>
      </c>
      <c r="X189">
        <v>-835935626</v>
      </c>
      <c r="Y189">
        <f>(AT189*0)</f>
        <v>0</v>
      </c>
      <c r="AA189">
        <v>125045.8</v>
      </c>
      <c r="AB189">
        <v>0</v>
      </c>
      <c r="AC189">
        <v>0</v>
      </c>
      <c r="AD189">
        <v>0</v>
      </c>
      <c r="AE189">
        <v>12430</v>
      </c>
      <c r="AF189">
        <v>0</v>
      </c>
      <c r="AG189">
        <v>0</v>
      </c>
      <c r="AH189">
        <v>0</v>
      </c>
      <c r="AI189">
        <v>10.06</v>
      </c>
      <c r="AJ189">
        <v>1</v>
      </c>
      <c r="AK189">
        <v>1</v>
      </c>
      <c r="AL189">
        <v>1</v>
      </c>
      <c r="AM189">
        <v>2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3</v>
      </c>
      <c r="AT189">
        <v>1E-3</v>
      </c>
      <c r="AU189" t="s">
        <v>36</v>
      </c>
      <c r="AV189">
        <v>0</v>
      </c>
      <c r="AW189">
        <v>2</v>
      </c>
      <c r="AX189">
        <v>78077392</v>
      </c>
      <c r="AY189">
        <v>1</v>
      </c>
      <c r="AZ189">
        <v>0</v>
      </c>
      <c r="BA189">
        <v>190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V189">
        <v>0</v>
      </c>
      <c r="CW189">
        <v>0</v>
      </c>
      <c r="CX189">
        <f>ROUND(Y189*Source!I116,9)</f>
        <v>0</v>
      </c>
      <c r="CY189">
        <f>AA189</f>
        <v>125045.8</v>
      </c>
      <c r="CZ189">
        <f>AE189</f>
        <v>12430</v>
      </c>
      <c r="DA189">
        <f>AI189</f>
        <v>10.06</v>
      </c>
      <c r="DB189">
        <f>ROUND((ROUND(AT189*CZ189,2)*0),2)</f>
        <v>0</v>
      </c>
      <c r="DC189">
        <f>ROUND((ROUND(AT189*AG189,2)*0),2)</f>
        <v>0</v>
      </c>
      <c r="DD189" t="s">
        <v>3</v>
      </c>
      <c r="DE189" t="s">
        <v>3</v>
      </c>
      <c r="DF189">
        <f>ROUND(ROUND(AE189*AI189,2)*CX189,2)</f>
        <v>0</v>
      </c>
      <c r="DG189">
        <f>ROUND(ROUND(AF189,2)*CX189,2)</f>
        <v>0</v>
      </c>
      <c r="DH189">
        <f>ROUND(ROUND(AG189,2)*CX189,2)</f>
        <v>0</v>
      </c>
      <c r="DI189">
        <f t="shared" si="61"/>
        <v>0</v>
      </c>
      <c r="DJ189">
        <f>DF189</f>
        <v>0</v>
      </c>
      <c r="DK189">
        <v>0</v>
      </c>
      <c r="DL189" t="s">
        <v>3</v>
      </c>
      <c r="DM189">
        <v>0</v>
      </c>
      <c r="DN189" t="s">
        <v>3</v>
      </c>
      <c r="DO189">
        <v>0</v>
      </c>
    </row>
    <row r="190" spans="1:119" x14ac:dyDescent="0.2">
      <c r="A190">
        <f>ROW(Source!A116)</f>
        <v>116</v>
      </c>
      <c r="B190">
        <v>78076343</v>
      </c>
      <c r="C190">
        <v>78077378</v>
      </c>
      <c r="D190">
        <v>37737063</v>
      </c>
      <c r="E190">
        <v>1</v>
      </c>
      <c r="F190">
        <v>1</v>
      </c>
      <c r="G190">
        <v>1</v>
      </c>
      <c r="H190">
        <v>3</v>
      </c>
      <c r="I190" t="s">
        <v>561</v>
      </c>
      <c r="J190" t="s">
        <v>562</v>
      </c>
      <c r="K190" t="s">
        <v>563</v>
      </c>
      <c r="L190">
        <v>1358</v>
      </c>
      <c r="N190">
        <v>1010</v>
      </c>
      <c r="O190" t="s">
        <v>509</v>
      </c>
      <c r="P190" t="s">
        <v>509</v>
      </c>
      <c r="Q190">
        <v>10</v>
      </c>
      <c r="W190">
        <v>0</v>
      </c>
      <c r="X190">
        <v>-1114064279</v>
      </c>
      <c r="Y190">
        <f>(AT190*0)</f>
        <v>0</v>
      </c>
      <c r="AA190">
        <v>7.49</v>
      </c>
      <c r="AB190">
        <v>0</v>
      </c>
      <c r="AC190">
        <v>0</v>
      </c>
      <c r="AD190">
        <v>0</v>
      </c>
      <c r="AE190">
        <v>1.8</v>
      </c>
      <c r="AF190">
        <v>0</v>
      </c>
      <c r="AG190">
        <v>0</v>
      </c>
      <c r="AH190">
        <v>0</v>
      </c>
      <c r="AI190">
        <v>4.16</v>
      </c>
      <c r="AJ190">
        <v>1</v>
      </c>
      <c r="AK190">
        <v>1</v>
      </c>
      <c r="AL190">
        <v>1</v>
      </c>
      <c r="AM190">
        <v>2</v>
      </c>
      <c r="AN190">
        <v>0</v>
      </c>
      <c r="AO190">
        <v>1</v>
      </c>
      <c r="AP190">
        <v>1</v>
      </c>
      <c r="AQ190">
        <v>0</v>
      </c>
      <c r="AR190">
        <v>0</v>
      </c>
      <c r="AS190" t="s">
        <v>3</v>
      </c>
      <c r="AT190">
        <v>20</v>
      </c>
      <c r="AU190" t="s">
        <v>36</v>
      </c>
      <c r="AV190">
        <v>0</v>
      </c>
      <c r="AW190">
        <v>2</v>
      </c>
      <c r="AX190">
        <v>78077393</v>
      </c>
      <c r="AY190">
        <v>1</v>
      </c>
      <c r="AZ190">
        <v>0</v>
      </c>
      <c r="BA190">
        <v>191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V190">
        <v>0</v>
      </c>
      <c r="CW190">
        <v>0</v>
      </c>
      <c r="CX190">
        <f>ROUND(Y190*Source!I116,9)</f>
        <v>0</v>
      </c>
      <c r="CY190">
        <f>AA190</f>
        <v>7.49</v>
      </c>
      <c r="CZ190">
        <f>AE190</f>
        <v>1.8</v>
      </c>
      <c r="DA190">
        <f>AI190</f>
        <v>4.16</v>
      </c>
      <c r="DB190">
        <f>ROUND((ROUND(AT190*CZ190,2)*0),2)</f>
        <v>0</v>
      </c>
      <c r="DC190">
        <f>ROUND((ROUND(AT190*AG190,2)*0),2)</f>
        <v>0</v>
      </c>
      <c r="DD190" t="s">
        <v>3</v>
      </c>
      <c r="DE190" t="s">
        <v>3</v>
      </c>
      <c r="DF190">
        <f>ROUND(ROUND(AE190*AI190,2)*CX190,2)</f>
        <v>0</v>
      </c>
      <c r="DG190">
        <f>ROUND(ROUND(AF190,2)*CX190,2)</f>
        <v>0</v>
      </c>
      <c r="DH190">
        <f>ROUND(ROUND(AG190,2)*CX190,2)</f>
        <v>0</v>
      </c>
      <c r="DI190">
        <f t="shared" si="61"/>
        <v>0</v>
      </c>
      <c r="DJ190">
        <f>DF190</f>
        <v>0</v>
      </c>
      <c r="DK190">
        <v>0</v>
      </c>
      <c r="DL190" t="s">
        <v>3</v>
      </c>
      <c r="DM190">
        <v>0</v>
      </c>
      <c r="DN190" t="s">
        <v>3</v>
      </c>
      <c r="DO190">
        <v>0</v>
      </c>
    </row>
    <row r="191" spans="1:119" x14ac:dyDescent="0.2">
      <c r="A191">
        <f>ROW(Source!A116)</f>
        <v>116</v>
      </c>
      <c r="B191">
        <v>78076343</v>
      </c>
      <c r="C191">
        <v>78077378</v>
      </c>
      <c r="D191">
        <v>37801918</v>
      </c>
      <c r="E191">
        <v>1</v>
      </c>
      <c r="F191">
        <v>1</v>
      </c>
      <c r="G191">
        <v>1</v>
      </c>
      <c r="H191">
        <v>3</v>
      </c>
      <c r="I191" t="s">
        <v>513</v>
      </c>
      <c r="J191" t="s">
        <v>514</v>
      </c>
      <c r="K191" t="s">
        <v>515</v>
      </c>
      <c r="L191">
        <v>1374</v>
      </c>
      <c r="N191">
        <v>1013</v>
      </c>
      <c r="O191" t="s">
        <v>516</v>
      </c>
      <c r="P191" t="s">
        <v>516</v>
      </c>
      <c r="Q191">
        <v>1</v>
      </c>
      <c r="W191">
        <v>0</v>
      </c>
      <c r="X191">
        <v>2131831278</v>
      </c>
      <c r="Y191">
        <f>(AT191*0)</f>
        <v>0</v>
      </c>
      <c r="AA191">
        <v>1</v>
      </c>
      <c r="AB191">
        <v>0</v>
      </c>
      <c r="AC191">
        <v>0</v>
      </c>
      <c r="AD191">
        <v>0</v>
      </c>
      <c r="AE191">
        <v>1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M191">
        <v>-2</v>
      </c>
      <c r="AN191">
        <v>0</v>
      </c>
      <c r="AO191">
        <v>1</v>
      </c>
      <c r="AP191">
        <v>1</v>
      </c>
      <c r="AQ191">
        <v>0</v>
      </c>
      <c r="AR191">
        <v>0</v>
      </c>
      <c r="AS191" t="s">
        <v>3</v>
      </c>
      <c r="AT191">
        <v>2.9</v>
      </c>
      <c r="AU191" t="s">
        <v>36</v>
      </c>
      <c r="AV191">
        <v>0</v>
      </c>
      <c r="AW191">
        <v>2</v>
      </c>
      <c r="AX191">
        <v>78077394</v>
      </c>
      <c r="AY191">
        <v>1</v>
      </c>
      <c r="AZ191">
        <v>0</v>
      </c>
      <c r="BA191">
        <v>192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V191">
        <v>0</v>
      </c>
      <c r="CW191">
        <v>0</v>
      </c>
      <c r="CX191">
        <f>ROUND(Y191*Source!I116,9)</f>
        <v>0</v>
      </c>
      <c r="CY191">
        <f>AA191</f>
        <v>1</v>
      </c>
      <c r="CZ191">
        <f>AE191</f>
        <v>1</v>
      </c>
      <c r="DA191">
        <f>AI191</f>
        <v>1</v>
      </c>
      <c r="DB191">
        <f>ROUND((ROUND(AT191*CZ191,2)*0),2)</f>
        <v>0</v>
      </c>
      <c r="DC191">
        <f>ROUND((ROUND(AT191*AG191,2)*0),2)</f>
        <v>0</v>
      </c>
      <c r="DD191" t="s">
        <v>3</v>
      </c>
      <c r="DE191" t="s">
        <v>3</v>
      </c>
      <c r="DF191">
        <f t="shared" ref="DF191:DF197" si="82">ROUND(ROUND(AE191,2)*CX191,2)</f>
        <v>0</v>
      </c>
      <c r="DG191">
        <f>ROUND(ROUND(AF191,2)*CX191,2)</f>
        <v>0</v>
      </c>
      <c r="DH191">
        <f>ROUND(ROUND(AG191,2)*CX191,2)</f>
        <v>0</v>
      </c>
      <c r="DI191">
        <f t="shared" si="61"/>
        <v>0</v>
      </c>
      <c r="DJ191">
        <f>DF191</f>
        <v>0</v>
      </c>
      <c r="DK191">
        <v>0</v>
      </c>
      <c r="DL191" t="s">
        <v>3</v>
      </c>
      <c r="DM191">
        <v>0</v>
      </c>
      <c r="DN191" t="s">
        <v>3</v>
      </c>
      <c r="DO191">
        <v>0</v>
      </c>
    </row>
    <row r="192" spans="1:119" x14ac:dyDescent="0.2">
      <c r="A192">
        <f>ROW(Source!A119)</f>
        <v>119</v>
      </c>
      <c r="B192">
        <v>78076343</v>
      </c>
      <c r="C192">
        <v>78077397</v>
      </c>
      <c r="D192">
        <v>23351341</v>
      </c>
      <c r="E192">
        <v>1</v>
      </c>
      <c r="F192">
        <v>1</v>
      </c>
      <c r="G192">
        <v>1</v>
      </c>
      <c r="H192">
        <v>1</v>
      </c>
      <c r="I192" t="s">
        <v>536</v>
      </c>
      <c r="J192" t="s">
        <v>3</v>
      </c>
      <c r="K192" t="s">
        <v>537</v>
      </c>
      <c r="L192">
        <v>1369</v>
      </c>
      <c r="N192">
        <v>1013</v>
      </c>
      <c r="O192" t="s">
        <v>492</v>
      </c>
      <c r="P192" t="s">
        <v>492</v>
      </c>
      <c r="Q192">
        <v>1</v>
      </c>
      <c r="W192">
        <v>0</v>
      </c>
      <c r="X192">
        <v>1903430866</v>
      </c>
      <c r="Y192">
        <f t="shared" ref="Y192:Y197" si="83">AT192</f>
        <v>19.04</v>
      </c>
      <c r="AA192">
        <v>0</v>
      </c>
      <c r="AB192">
        <v>0</v>
      </c>
      <c r="AC192">
        <v>0</v>
      </c>
      <c r="AD192">
        <v>8.7899999999999991</v>
      </c>
      <c r="AE192">
        <v>0</v>
      </c>
      <c r="AF192">
        <v>0</v>
      </c>
      <c r="AG192">
        <v>0</v>
      </c>
      <c r="AH192">
        <v>8.7899999999999991</v>
      </c>
      <c r="AI192">
        <v>1</v>
      </c>
      <c r="AJ192">
        <v>1</v>
      </c>
      <c r="AK192">
        <v>1</v>
      </c>
      <c r="AL192">
        <v>1</v>
      </c>
      <c r="AM192">
        <v>-2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3</v>
      </c>
      <c r="AT192">
        <v>19.04</v>
      </c>
      <c r="AU192" t="s">
        <v>3</v>
      </c>
      <c r="AV192">
        <v>1</v>
      </c>
      <c r="AW192">
        <v>2</v>
      </c>
      <c r="AX192">
        <v>78077407</v>
      </c>
      <c r="AY192">
        <v>1</v>
      </c>
      <c r="AZ192">
        <v>0</v>
      </c>
      <c r="BA192">
        <v>193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U192">
        <f>ROUND(AT192*Source!I119*AH192*AL192,2)</f>
        <v>1004.17</v>
      </c>
      <c r="CV192">
        <f>ROUND(Y192*Source!I119,9)</f>
        <v>114.24</v>
      </c>
      <c r="CW192">
        <v>0</v>
      </c>
      <c r="CX192">
        <f>ROUND(Y192*Source!I119,9)</f>
        <v>114.24</v>
      </c>
      <c r="CY192">
        <f>AD192</f>
        <v>8.7899999999999991</v>
      </c>
      <c r="CZ192">
        <f>AH192</f>
        <v>8.7899999999999991</v>
      </c>
      <c r="DA192">
        <f>AL192</f>
        <v>1</v>
      </c>
      <c r="DB192">
        <f t="shared" ref="DB192:DB197" si="84">ROUND(ROUND(AT192*CZ192,2),2)</f>
        <v>167.36</v>
      </c>
      <c r="DC192">
        <f t="shared" ref="DC192:DC197" si="85">ROUND(ROUND(AT192*AG192,2),2)</f>
        <v>0</v>
      </c>
      <c r="DD192" t="s">
        <v>3</v>
      </c>
      <c r="DE192" t="s">
        <v>3</v>
      </c>
      <c r="DF192">
        <f t="shared" si="82"/>
        <v>0</v>
      </c>
      <c r="DG192">
        <f>ROUND(ROUND(AF192,2)*CX192,2)</f>
        <v>0</v>
      </c>
      <c r="DH192">
        <f>ROUND(ROUND(AG192,2)*CX192,2)</f>
        <v>0</v>
      </c>
      <c r="DI192">
        <f t="shared" si="61"/>
        <v>1004.17</v>
      </c>
      <c r="DJ192">
        <f>DI192</f>
        <v>1004.17</v>
      </c>
      <c r="DK192">
        <v>0</v>
      </c>
      <c r="DL192" t="s">
        <v>3</v>
      </c>
      <c r="DM192">
        <v>0</v>
      </c>
      <c r="DN192" t="s">
        <v>3</v>
      </c>
      <c r="DO192">
        <v>0</v>
      </c>
    </row>
    <row r="193" spans="1:119" x14ac:dyDescent="0.2">
      <c r="A193">
        <f>ROW(Source!A119)</f>
        <v>119</v>
      </c>
      <c r="B193">
        <v>78076343</v>
      </c>
      <c r="C193">
        <v>78077397</v>
      </c>
      <c r="D193">
        <v>121548</v>
      </c>
      <c r="E193">
        <v>1</v>
      </c>
      <c r="F193">
        <v>1</v>
      </c>
      <c r="G193">
        <v>1</v>
      </c>
      <c r="H193">
        <v>1</v>
      </c>
      <c r="I193" t="s">
        <v>19</v>
      </c>
      <c r="J193" t="s">
        <v>3</v>
      </c>
      <c r="K193" t="s">
        <v>525</v>
      </c>
      <c r="L193">
        <v>608254</v>
      </c>
      <c r="N193">
        <v>1013</v>
      </c>
      <c r="O193" t="s">
        <v>526</v>
      </c>
      <c r="P193" t="s">
        <v>526</v>
      </c>
      <c r="Q193">
        <v>1</v>
      </c>
      <c r="W193">
        <v>0</v>
      </c>
      <c r="X193">
        <v>-185737400</v>
      </c>
      <c r="Y193">
        <f t="shared" si="83"/>
        <v>0.09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M193">
        <v>-2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3</v>
      </c>
      <c r="AT193">
        <v>0.09</v>
      </c>
      <c r="AU193" t="s">
        <v>3</v>
      </c>
      <c r="AV193">
        <v>2</v>
      </c>
      <c r="AW193">
        <v>2</v>
      </c>
      <c r="AX193">
        <v>78077408</v>
      </c>
      <c r="AY193">
        <v>1</v>
      </c>
      <c r="AZ193">
        <v>0</v>
      </c>
      <c r="BA193">
        <v>194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V193">
        <v>0</v>
      </c>
      <c r="CW193">
        <v>0</v>
      </c>
      <c r="CX193">
        <f>ROUND(Y193*Source!I119,9)</f>
        <v>0.54</v>
      </c>
      <c r="CY193">
        <f>AD193</f>
        <v>0</v>
      </c>
      <c r="CZ193">
        <f>AH193</f>
        <v>0</v>
      </c>
      <c r="DA193">
        <f>AL193</f>
        <v>1</v>
      </c>
      <c r="DB193">
        <f t="shared" si="84"/>
        <v>0</v>
      </c>
      <c r="DC193">
        <f t="shared" si="85"/>
        <v>0</v>
      </c>
      <c r="DD193" t="s">
        <v>3</v>
      </c>
      <c r="DE193" t="s">
        <v>3</v>
      </c>
      <c r="DF193">
        <f t="shared" si="82"/>
        <v>0</v>
      </c>
      <c r="DG193">
        <f>ROUND(ROUND(AF193,2)*CX193,2)</f>
        <v>0</v>
      </c>
      <c r="DH193">
        <f>ROUND(ROUND(AG193,2)*CX193,2)</f>
        <v>0</v>
      </c>
      <c r="DI193">
        <f t="shared" ref="DI193:DI256" si="86">ROUND(ROUND(AH193,2)*CX193,2)</f>
        <v>0</v>
      </c>
      <c r="DJ193">
        <f>DI193</f>
        <v>0</v>
      </c>
      <c r="DK193">
        <v>0</v>
      </c>
      <c r="DL193" t="s">
        <v>3</v>
      </c>
      <c r="DM193">
        <v>0</v>
      </c>
      <c r="DN193" t="s">
        <v>3</v>
      </c>
      <c r="DO193">
        <v>0</v>
      </c>
    </row>
    <row r="194" spans="1:119" x14ac:dyDescent="0.2">
      <c r="A194">
        <f>ROW(Source!A119)</f>
        <v>119</v>
      </c>
      <c r="B194">
        <v>78076343</v>
      </c>
      <c r="C194">
        <v>78077397</v>
      </c>
      <c r="D194">
        <v>37802432</v>
      </c>
      <c r="E194">
        <v>1</v>
      </c>
      <c r="F194">
        <v>1</v>
      </c>
      <c r="G194">
        <v>1</v>
      </c>
      <c r="H194">
        <v>2</v>
      </c>
      <c r="I194" t="s">
        <v>527</v>
      </c>
      <c r="J194" t="s">
        <v>528</v>
      </c>
      <c r="K194" t="s">
        <v>529</v>
      </c>
      <c r="L194">
        <v>1368</v>
      </c>
      <c r="N194">
        <v>1011</v>
      </c>
      <c r="O194" t="s">
        <v>187</v>
      </c>
      <c r="P194" t="s">
        <v>187</v>
      </c>
      <c r="Q194">
        <v>1</v>
      </c>
      <c r="W194">
        <v>0</v>
      </c>
      <c r="X194">
        <v>-1424728221</v>
      </c>
      <c r="Y194">
        <f t="shared" si="83"/>
        <v>0.09</v>
      </c>
      <c r="AA194">
        <v>0</v>
      </c>
      <c r="AB194">
        <v>1523.94</v>
      </c>
      <c r="AC194">
        <v>451.45</v>
      </c>
      <c r="AD194">
        <v>0</v>
      </c>
      <c r="AE194">
        <v>0</v>
      </c>
      <c r="AF194">
        <v>138.54</v>
      </c>
      <c r="AG194">
        <v>12.1</v>
      </c>
      <c r="AH194">
        <v>0</v>
      </c>
      <c r="AI194">
        <v>1</v>
      </c>
      <c r="AJ194">
        <v>11</v>
      </c>
      <c r="AK194">
        <v>37.31</v>
      </c>
      <c r="AL194">
        <v>1</v>
      </c>
      <c r="AM194">
        <v>2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3</v>
      </c>
      <c r="AT194">
        <v>0.09</v>
      </c>
      <c r="AU194" t="s">
        <v>3</v>
      </c>
      <c r="AV194">
        <v>0</v>
      </c>
      <c r="AW194">
        <v>2</v>
      </c>
      <c r="AX194">
        <v>78077409</v>
      </c>
      <c r="AY194">
        <v>1</v>
      </c>
      <c r="AZ194">
        <v>0</v>
      </c>
      <c r="BA194">
        <v>195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V194">
        <v>0</v>
      </c>
      <c r="CW194">
        <f>ROUND(Y194*Source!I119*DO194,9)</f>
        <v>0</v>
      </c>
      <c r="CX194">
        <f>ROUND(Y194*Source!I119,9)</f>
        <v>0.54</v>
      </c>
      <c r="CY194">
        <f>AB194</f>
        <v>1523.94</v>
      </c>
      <c r="CZ194">
        <f>AF194</f>
        <v>138.54</v>
      </c>
      <c r="DA194">
        <f>AJ194</f>
        <v>11</v>
      </c>
      <c r="DB194">
        <f t="shared" si="84"/>
        <v>12.47</v>
      </c>
      <c r="DC194">
        <f t="shared" si="85"/>
        <v>1.0900000000000001</v>
      </c>
      <c r="DD194" t="s">
        <v>3</v>
      </c>
      <c r="DE194" t="s">
        <v>3</v>
      </c>
      <c r="DF194">
        <f t="shared" si="82"/>
        <v>0</v>
      </c>
      <c r="DG194">
        <f>ROUND(ROUND(AF194*AJ194,2)*CX194,2)</f>
        <v>822.93</v>
      </c>
      <c r="DH194">
        <f>ROUND(ROUND(AG194*AK194,2)*CX194,2)</f>
        <v>243.78</v>
      </c>
      <c r="DI194">
        <f t="shared" si="86"/>
        <v>0</v>
      </c>
      <c r="DJ194">
        <f>DG194</f>
        <v>822.93</v>
      </c>
      <c r="DK194">
        <v>0</v>
      </c>
      <c r="DL194" t="s">
        <v>3</v>
      </c>
      <c r="DM194">
        <v>0</v>
      </c>
      <c r="DN194" t="s">
        <v>3</v>
      </c>
      <c r="DO194">
        <v>0</v>
      </c>
    </row>
    <row r="195" spans="1:119" x14ac:dyDescent="0.2">
      <c r="A195">
        <f>ROW(Source!A119)</f>
        <v>119</v>
      </c>
      <c r="B195">
        <v>78076343</v>
      </c>
      <c r="C195">
        <v>78077397</v>
      </c>
      <c r="D195">
        <v>37802657</v>
      </c>
      <c r="E195">
        <v>1</v>
      </c>
      <c r="F195">
        <v>1</v>
      </c>
      <c r="G195">
        <v>1</v>
      </c>
      <c r="H195">
        <v>2</v>
      </c>
      <c r="I195" t="s">
        <v>564</v>
      </c>
      <c r="J195" t="s">
        <v>565</v>
      </c>
      <c r="K195" t="s">
        <v>566</v>
      </c>
      <c r="L195">
        <v>1368</v>
      </c>
      <c r="N195">
        <v>1011</v>
      </c>
      <c r="O195" t="s">
        <v>187</v>
      </c>
      <c r="P195" t="s">
        <v>187</v>
      </c>
      <c r="Q195">
        <v>1</v>
      </c>
      <c r="W195">
        <v>0</v>
      </c>
      <c r="X195">
        <v>1084334125</v>
      </c>
      <c r="Y195">
        <f t="shared" si="83"/>
        <v>2.16</v>
      </c>
      <c r="AA195">
        <v>0</v>
      </c>
      <c r="AB195">
        <v>56.17</v>
      </c>
      <c r="AC195">
        <v>0</v>
      </c>
      <c r="AD195">
        <v>0</v>
      </c>
      <c r="AE195">
        <v>0</v>
      </c>
      <c r="AF195">
        <v>7.55</v>
      </c>
      <c r="AG195">
        <v>0</v>
      </c>
      <c r="AH195">
        <v>0</v>
      </c>
      <c r="AI195">
        <v>1</v>
      </c>
      <c r="AJ195">
        <v>7.44</v>
      </c>
      <c r="AK195">
        <v>37.31</v>
      </c>
      <c r="AL195">
        <v>1</v>
      </c>
      <c r="AM195">
        <v>2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3</v>
      </c>
      <c r="AT195">
        <v>2.16</v>
      </c>
      <c r="AU195" t="s">
        <v>3</v>
      </c>
      <c r="AV195">
        <v>0</v>
      </c>
      <c r="AW195">
        <v>2</v>
      </c>
      <c r="AX195">
        <v>78077410</v>
      </c>
      <c r="AY195">
        <v>1</v>
      </c>
      <c r="AZ195">
        <v>0</v>
      </c>
      <c r="BA195">
        <v>196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V195">
        <v>0</v>
      </c>
      <c r="CW195">
        <f>ROUND(Y195*Source!I119*DO195,9)</f>
        <v>0</v>
      </c>
      <c r="CX195">
        <f>ROUND(Y195*Source!I119,9)</f>
        <v>12.96</v>
      </c>
      <c r="CY195">
        <f>AB195</f>
        <v>56.17</v>
      </c>
      <c r="CZ195">
        <f>AF195</f>
        <v>7.55</v>
      </c>
      <c r="DA195">
        <f>AJ195</f>
        <v>7.44</v>
      </c>
      <c r="DB195">
        <f t="shared" si="84"/>
        <v>16.309999999999999</v>
      </c>
      <c r="DC195">
        <f t="shared" si="85"/>
        <v>0</v>
      </c>
      <c r="DD195" t="s">
        <v>3</v>
      </c>
      <c r="DE195" t="s">
        <v>3</v>
      </c>
      <c r="DF195">
        <f t="shared" si="82"/>
        <v>0</v>
      </c>
      <c r="DG195">
        <f>ROUND(ROUND(AF195*AJ195,2)*CX195,2)</f>
        <v>727.96</v>
      </c>
      <c r="DH195">
        <f>ROUND(ROUND(AG195*AK195,2)*CX195,2)</f>
        <v>0</v>
      </c>
      <c r="DI195">
        <f t="shared" si="86"/>
        <v>0</v>
      </c>
      <c r="DJ195">
        <f>DG195</f>
        <v>727.96</v>
      </c>
      <c r="DK195">
        <v>0</v>
      </c>
      <c r="DL195" t="s">
        <v>3</v>
      </c>
      <c r="DM195">
        <v>0</v>
      </c>
      <c r="DN195" t="s">
        <v>3</v>
      </c>
      <c r="DO195">
        <v>0</v>
      </c>
    </row>
    <row r="196" spans="1:119" x14ac:dyDescent="0.2">
      <c r="A196">
        <f>ROW(Source!A119)</f>
        <v>119</v>
      </c>
      <c r="B196">
        <v>78076343</v>
      </c>
      <c r="C196">
        <v>78077397</v>
      </c>
      <c r="D196">
        <v>37804136</v>
      </c>
      <c r="E196">
        <v>1</v>
      </c>
      <c r="F196">
        <v>1</v>
      </c>
      <c r="G196">
        <v>1</v>
      </c>
      <c r="H196">
        <v>2</v>
      </c>
      <c r="I196" t="s">
        <v>555</v>
      </c>
      <c r="J196" t="s">
        <v>556</v>
      </c>
      <c r="K196" t="s">
        <v>557</v>
      </c>
      <c r="L196">
        <v>1368</v>
      </c>
      <c r="N196">
        <v>1011</v>
      </c>
      <c r="O196" t="s">
        <v>187</v>
      </c>
      <c r="P196" t="s">
        <v>187</v>
      </c>
      <c r="Q196">
        <v>1</v>
      </c>
      <c r="W196">
        <v>0</v>
      </c>
      <c r="X196">
        <v>1067600123</v>
      </c>
      <c r="Y196">
        <f t="shared" si="83"/>
        <v>3.87</v>
      </c>
      <c r="AA196">
        <v>0</v>
      </c>
      <c r="AB196">
        <v>14.21</v>
      </c>
      <c r="AC196">
        <v>0</v>
      </c>
      <c r="AD196">
        <v>0</v>
      </c>
      <c r="AE196">
        <v>0</v>
      </c>
      <c r="AF196">
        <v>2.27</v>
      </c>
      <c r="AG196">
        <v>0</v>
      </c>
      <c r="AH196">
        <v>0</v>
      </c>
      <c r="AI196">
        <v>1</v>
      </c>
      <c r="AJ196">
        <v>6.26</v>
      </c>
      <c r="AK196">
        <v>37.31</v>
      </c>
      <c r="AL196">
        <v>1</v>
      </c>
      <c r="AM196">
        <v>2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3</v>
      </c>
      <c r="AT196">
        <v>3.87</v>
      </c>
      <c r="AU196" t="s">
        <v>3</v>
      </c>
      <c r="AV196">
        <v>0</v>
      </c>
      <c r="AW196">
        <v>2</v>
      </c>
      <c r="AX196">
        <v>78077411</v>
      </c>
      <c r="AY196">
        <v>1</v>
      </c>
      <c r="AZ196">
        <v>0</v>
      </c>
      <c r="BA196">
        <v>197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V196">
        <v>0</v>
      </c>
      <c r="CW196">
        <f>ROUND(Y196*Source!I119*DO196,9)</f>
        <v>0</v>
      </c>
      <c r="CX196">
        <f>ROUND(Y196*Source!I119,9)</f>
        <v>23.22</v>
      </c>
      <c r="CY196">
        <f>AB196</f>
        <v>14.21</v>
      </c>
      <c r="CZ196">
        <f>AF196</f>
        <v>2.27</v>
      </c>
      <c r="DA196">
        <f>AJ196</f>
        <v>6.26</v>
      </c>
      <c r="DB196">
        <f t="shared" si="84"/>
        <v>8.7799999999999994</v>
      </c>
      <c r="DC196">
        <f t="shared" si="85"/>
        <v>0</v>
      </c>
      <c r="DD196" t="s">
        <v>3</v>
      </c>
      <c r="DE196" t="s">
        <v>3</v>
      </c>
      <c r="DF196">
        <f t="shared" si="82"/>
        <v>0</v>
      </c>
      <c r="DG196">
        <f>ROUND(ROUND(AF196*AJ196,2)*CX196,2)</f>
        <v>329.96</v>
      </c>
      <c r="DH196">
        <f>ROUND(ROUND(AG196*AK196,2)*CX196,2)</f>
        <v>0</v>
      </c>
      <c r="DI196">
        <f t="shared" si="86"/>
        <v>0</v>
      </c>
      <c r="DJ196">
        <f>DG196</f>
        <v>329.96</v>
      </c>
      <c r="DK196">
        <v>0</v>
      </c>
      <c r="DL196" t="s">
        <v>3</v>
      </c>
      <c r="DM196">
        <v>0</v>
      </c>
      <c r="DN196" t="s">
        <v>3</v>
      </c>
      <c r="DO196">
        <v>0</v>
      </c>
    </row>
    <row r="197" spans="1:119" x14ac:dyDescent="0.2">
      <c r="A197">
        <f>ROW(Source!A119)</f>
        <v>119</v>
      </c>
      <c r="B197">
        <v>78076343</v>
      </c>
      <c r="C197">
        <v>78077397</v>
      </c>
      <c r="D197">
        <v>37804456</v>
      </c>
      <c r="E197">
        <v>1</v>
      </c>
      <c r="F197">
        <v>1</v>
      </c>
      <c r="G197">
        <v>1</v>
      </c>
      <c r="H197">
        <v>2</v>
      </c>
      <c r="I197" t="s">
        <v>530</v>
      </c>
      <c r="J197" t="s">
        <v>531</v>
      </c>
      <c r="K197" t="s">
        <v>532</v>
      </c>
      <c r="L197">
        <v>1368</v>
      </c>
      <c r="N197">
        <v>1011</v>
      </c>
      <c r="O197" t="s">
        <v>187</v>
      </c>
      <c r="P197" t="s">
        <v>187</v>
      </c>
      <c r="Q197">
        <v>1</v>
      </c>
      <c r="W197">
        <v>0</v>
      </c>
      <c r="X197">
        <v>-671646184</v>
      </c>
      <c r="Y197">
        <f t="shared" si="83"/>
        <v>0.09</v>
      </c>
      <c r="AA197">
        <v>0</v>
      </c>
      <c r="AB197">
        <v>1382.82</v>
      </c>
      <c r="AC197">
        <v>386.16</v>
      </c>
      <c r="AD197">
        <v>0</v>
      </c>
      <c r="AE197">
        <v>0</v>
      </c>
      <c r="AF197">
        <v>91.76</v>
      </c>
      <c r="AG197">
        <v>10.35</v>
      </c>
      <c r="AH197">
        <v>0</v>
      </c>
      <c r="AI197">
        <v>1</v>
      </c>
      <c r="AJ197">
        <v>15.07</v>
      </c>
      <c r="AK197">
        <v>37.31</v>
      </c>
      <c r="AL197">
        <v>1</v>
      </c>
      <c r="AM197">
        <v>2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3</v>
      </c>
      <c r="AT197">
        <v>0.09</v>
      </c>
      <c r="AU197" t="s">
        <v>3</v>
      </c>
      <c r="AV197">
        <v>0</v>
      </c>
      <c r="AW197">
        <v>2</v>
      </c>
      <c r="AX197">
        <v>78077412</v>
      </c>
      <c r="AY197">
        <v>1</v>
      </c>
      <c r="AZ197">
        <v>0</v>
      </c>
      <c r="BA197">
        <v>198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V197">
        <v>0</v>
      </c>
      <c r="CW197">
        <f>ROUND(Y197*Source!I119*DO197,9)</f>
        <v>0</v>
      </c>
      <c r="CX197">
        <f>ROUND(Y197*Source!I119,9)</f>
        <v>0.54</v>
      </c>
      <c r="CY197">
        <f>AB197</f>
        <v>1382.82</v>
      </c>
      <c r="CZ197">
        <f>AF197</f>
        <v>91.76</v>
      </c>
      <c r="DA197">
        <f>AJ197</f>
        <v>15.07</v>
      </c>
      <c r="DB197">
        <f t="shared" si="84"/>
        <v>8.26</v>
      </c>
      <c r="DC197">
        <f t="shared" si="85"/>
        <v>0.93</v>
      </c>
      <c r="DD197" t="s">
        <v>3</v>
      </c>
      <c r="DE197" t="s">
        <v>3</v>
      </c>
      <c r="DF197">
        <f t="shared" si="82"/>
        <v>0</v>
      </c>
      <c r="DG197">
        <f>ROUND(ROUND(AF197*AJ197,2)*CX197,2)</f>
        <v>746.72</v>
      </c>
      <c r="DH197">
        <f>ROUND(ROUND(AG197*AK197,2)*CX197,2)</f>
        <v>208.53</v>
      </c>
      <c r="DI197">
        <f t="shared" si="86"/>
        <v>0</v>
      </c>
      <c r="DJ197">
        <f>DG197</f>
        <v>746.72</v>
      </c>
      <c r="DK197">
        <v>0</v>
      </c>
      <c r="DL197" t="s">
        <v>3</v>
      </c>
      <c r="DM197">
        <v>0</v>
      </c>
      <c r="DN197" t="s">
        <v>3</v>
      </c>
      <c r="DO197">
        <v>0</v>
      </c>
    </row>
    <row r="198" spans="1:119" x14ac:dyDescent="0.2">
      <c r="A198">
        <f>ROW(Source!A119)</f>
        <v>119</v>
      </c>
      <c r="B198">
        <v>78076343</v>
      </c>
      <c r="C198">
        <v>78077397</v>
      </c>
      <c r="D198">
        <v>37736610</v>
      </c>
      <c r="E198">
        <v>1</v>
      </c>
      <c r="F198">
        <v>1</v>
      </c>
      <c r="G198">
        <v>1</v>
      </c>
      <c r="H198">
        <v>3</v>
      </c>
      <c r="I198" t="s">
        <v>567</v>
      </c>
      <c r="J198" t="s">
        <v>568</v>
      </c>
      <c r="K198" t="s">
        <v>569</v>
      </c>
      <c r="L198">
        <v>1346</v>
      </c>
      <c r="N198">
        <v>1009</v>
      </c>
      <c r="O198" t="s">
        <v>505</v>
      </c>
      <c r="P198" t="s">
        <v>505</v>
      </c>
      <c r="Q198">
        <v>1</v>
      </c>
      <c r="W198">
        <v>0</v>
      </c>
      <c r="X198">
        <v>-347328291</v>
      </c>
      <c r="Y198">
        <f>(AT198*0)</f>
        <v>0</v>
      </c>
      <c r="AA198">
        <v>121.82</v>
      </c>
      <c r="AB198">
        <v>0</v>
      </c>
      <c r="AC198">
        <v>0</v>
      </c>
      <c r="AD198">
        <v>0</v>
      </c>
      <c r="AE198">
        <v>12.65</v>
      </c>
      <c r="AF198">
        <v>0</v>
      </c>
      <c r="AG198">
        <v>0</v>
      </c>
      <c r="AH198">
        <v>0</v>
      </c>
      <c r="AI198">
        <v>9.6300000000000008</v>
      </c>
      <c r="AJ198">
        <v>1</v>
      </c>
      <c r="AK198">
        <v>1</v>
      </c>
      <c r="AL198">
        <v>1</v>
      </c>
      <c r="AM198">
        <v>2</v>
      </c>
      <c r="AN198">
        <v>0</v>
      </c>
      <c r="AO198">
        <v>1</v>
      </c>
      <c r="AP198">
        <v>1</v>
      </c>
      <c r="AQ198">
        <v>0</v>
      </c>
      <c r="AR198">
        <v>0</v>
      </c>
      <c r="AS198" t="s">
        <v>3</v>
      </c>
      <c r="AT198">
        <v>0.96</v>
      </c>
      <c r="AU198" t="s">
        <v>36</v>
      </c>
      <c r="AV198">
        <v>0</v>
      </c>
      <c r="AW198">
        <v>2</v>
      </c>
      <c r="AX198">
        <v>78077413</v>
      </c>
      <c r="AY198">
        <v>1</v>
      </c>
      <c r="AZ198">
        <v>0</v>
      </c>
      <c r="BA198">
        <v>199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V198">
        <v>0</v>
      </c>
      <c r="CW198">
        <v>0</v>
      </c>
      <c r="CX198">
        <f>ROUND(Y198*Source!I119,9)</f>
        <v>0</v>
      </c>
      <c r="CY198">
        <f>AA198</f>
        <v>121.82</v>
      </c>
      <c r="CZ198">
        <f>AE198</f>
        <v>12.65</v>
      </c>
      <c r="DA198">
        <f>AI198</f>
        <v>9.6300000000000008</v>
      </c>
      <c r="DB198">
        <f>ROUND((ROUND(AT198*CZ198,2)*0),2)</f>
        <v>0</v>
      </c>
      <c r="DC198">
        <f>ROUND((ROUND(AT198*AG198,2)*0),2)</f>
        <v>0</v>
      </c>
      <c r="DD198" t="s">
        <v>3</v>
      </c>
      <c r="DE198" t="s">
        <v>3</v>
      </c>
      <c r="DF198">
        <f>ROUND(ROUND(AE198*AI198,2)*CX198,2)</f>
        <v>0</v>
      </c>
      <c r="DG198">
        <f>ROUND(ROUND(AF198,2)*CX198,2)</f>
        <v>0</v>
      </c>
      <c r="DH198">
        <f>ROUND(ROUND(AG198,2)*CX198,2)</f>
        <v>0</v>
      </c>
      <c r="DI198">
        <f t="shared" si="86"/>
        <v>0</v>
      </c>
      <c r="DJ198">
        <f>DF198</f>
        <v>0</v>
      </c>
      <c r="DK198">
        <v>0</v>
      </c>
      <c r="DL198" t="s">
        <v>3</v>
      </c>
      <c r="DM198">
        <v>0</v>
      </c>
      <c r="DN198" t="s">
        <v>3</v>
      </c>
      <c r="DO198">
        <v>0</v>
      </c>
    </row>
    <row r="199" spans="1:119" x14ac:dyDescent="0.2">
      <c r="A199">
        <f>ROW(Source!A119)</f>
        <v>119</v>
      </c>
      <c r="B199">
        <v>78076343</v>
      </c>
      <c r="C199">
        <v>78077397</v>
      </c>
      <c r="D199">
        <v>37744900</v>
      </c>
      <c r="E199">
        <v>1</v>
      </c>
      <c r="F199">
        <v>1</v>
      </c>
      <c r="G199">
        <v>1</v>
      </c>
      <c r="H199">
        <v>3</v>
      </c>
      <c r="I199" t="s">
        <v>570</v>
      </c>
      <c r="J199" t="s">
        <v>571</v>
      </c>
      <c r="K199" t="s">
        <v>572</v>
      </c>
      <c r="L199">
        <v>1346</v>
      </c>
      <c r="N199">
        <v>1009</v>
      </c>
      <c r="O199" t="s">
        <v>505</v>
      </c>
      <c r="P199" t="s">
        <v>505</v>
      </c>
      <c r="Q199">
        <v>1</v>
      </c>
      <c r="W199">
        <v>0</v>
      </c>
      <c r="X199">
        <v>-1041978152</v>
      </c>
      <c r="Y199">
        <f>(AT199*0)</f>
        <v>0</v>
      </c>
      <c r="AA199">
        <v>223.84</v>
      </c>
      <c r="AB199">
        <v>0</v>
      </c>
      <c r="AC199">
        <v>0</v>
      </c>
      <c r="AD199">
        <v>0</v>
      </c>
      <c r="AE199">
        <v>26.18</v>
      </c>
      <c r="AF199">
        <v>0</v>
      </c>
      <c r="AG199">
        <v>0</v>
      </c>
      <c r="AH199">
        <v>0</v>
      </c>
      <c r="AI199">
        <v>8.5500000000000007</v>
      </c>
      <c r="AJ199">
        <v>1</v>
      </c>
      <c r="AK199">
        <v>1</v>
      </c>
      <c r="AL199">
        <v>1</v>
      </c>
      <c r="AM199">
        <v>2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3</v>
      </c>
      <c r="AT199">
        <v>0.2</v>
      </c>
      <c r="AU199" t="s">
        <v>36</v>
      </c>
      <c r="AV199">
        <v>0</v>
      </c>
      <c r="AW199">
        <v>2</v>
      </c>
      <c r="AX199">
        <v>78077414</v>
      </c>
      <c r="AY199">
        <v>1</v>
      </c>
      <c r="AZ199">
        <v>0</v>
      </c>
      <c r="BA199">
        <v>200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V199">
        <v>0</v>
      </c>
      <c r="CW199">
        <v>0</v>
      </c>
      <c r="CX199">
        <f>ROUND(Y199*Source!I119,9)</f>
        <v>0</v>
      </c>
      <c r="CY199">
        <f>AA199</f>
        <v>223.84</v>
      </c>
      <c r="CZ199">
        <f>AE199</f>
        <v>26.18</v>
      </c>
      <c r="DA199">
        <f>AI199</f>
        <v>8.5500000000000007</v>
      </c>
      <c r="DB199">
        <f>ROUND((ROUND(AT199*CZ199,2)*0),2)</f>
        <v>0</v>
      </c>
      <c r="DC199">
        <f>ROUND((ROUND(AT199*AG199,2)*0),2)</f>
        <v>0</v>
      </c>
      <c r="DD199" t="s">
        <v>3</v>
      </c>
      <c r="DE199" t="s">
        <v>3</v>
      </c>
      <c r="DF199">
        <f>ROUND(ROUND(AE199*AI199,2)*CX199,2)</f>
        <v>0</v>
      </c>
      <c r="DG199">
        <f>ROUND(ROUND(AF199,2)*CX199,2)</f>
        <v>0</v>
      </c>
      <c r="DH199">
        <f>ROUND(ROUND(AG199,2)*CX199,2)</f>
        <v>0</v>
      </c>
      <c r="DI199">
        <f t="shared" si="86"/>
        <v>0</v>
      </c>
      <c r="DJ199">
        <f>DF199</f>
        <v>0</v>
      </c>
      <c r="DK199">
        <v>0</v>
      </c>
      <c r="DL199" t="s">
        <v>3</v>
      </c>
      <c r="DM199">
        <v>0</v>
      </c>
      <c r="DN199" t="s">
        <v>3</v>
      </c>
      <c r="DO199">
        <v>0</v>
      </c>
    </row>
    <row r="200" spans="1:119" x14ac:dyDescent="0.2">
      <c r="A200">
        <f>ROW(Source!A119)</f>
        <v>119</v>
      </c>
      <c r="B200">
        <v>78076343</v>
      </c>
      <c r="C200">
        <v>78077397</v>
      </c>
      <c r="D200">
        <v>37801918</v>
      </c>
      <c r="E200">
        <v>1</v>
      </c>
      <c r="F200">
        <v>1</v>
      </c>
      <c r="G200">
        <v>1</v>
      </c>
      <c r="H200">
        <v>3</v>
      </c>
      <c r="I200" t="s">
        <v>513</v>
      </c>
      <c r="J200" t="s">
        <v>514</v>
      </c>
      <c r="K200" t="s">
        <v>515</v>
      </c>
      <c r="L200">
        <v>1374</v>
      </c>
      <c r="N200">
        <v>1013</v>
      </c>
      <c r="O200" t="s">
        <v>516</v>
      </c>
      <c r="P200" t="s">
        <v>516</v>
      </c>
      <c r="Q200">
        <v>1</v>
      </c>
      <c r="W200">
        <v>0</v>
      </c>
      <c r="X200">
        <v>2131831278</v>
      </c>
      <c r="Y200">
        <f>(AT200*0)</f>
        <v>0</v>
      </c>
      <c r="AA200">
        <v>1</v>
      </c>
      <c r="AB200">
        <v>0</v>
      </c>
      <c r="AC200">
        <v>0</v>
      </c>
      <c r="AD200">
        <v>0</v>
      </c>
      <c r="AE200">
        <v>1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1</v>
      </c>
      <c r="AL200">
        <v>1</v>
      </c>
      <c r="AM200">
        <v>-2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3</v>
      </c>
      <c r="AT200">
        <v>3.35</v>
      </c>
      <c r="AU200" t="s">
        <v>36</v>
      </c>
      <c r="AV200">
        <v>0</v>
      </c>
      <c r="AW200">
        <v>2</v>
      </c>
      <c r="AX200">
        <v>78077415</v>
      </c>
      <c r="AY200">
        <v>1</v>
      </c>
      <c r="AZ200">
        <v>0</v>
      </c>
      <c r="BA200">
        <v>201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V200">
        <v>0</v>
      </c>
      <c r="CW200">
        <v>0</v>
      </c>
      <c r="CX200">
        <f>ROUND(Y200*Source!I119,9)</f>
        <v>0</v>
      </c>
      <c r="CY200">
        <f>AA200</f>
        <v>1</v>
      </c>
      <c r="CZ200">
        <f>AE200</f>
        <v>1</v>
      </c>
      <c r="DA200">
        <f>AI200</f>
        <v>1</v>
      </c>
      <c r="DB200">
        <f>ROUND((ROUND(AT200*CZ200,2)*0),2)</f>
        <v>0</v>
      </c>
      <c r="DC200">
        <f>ROUND((ROUND(AT200*AG200,2)*0),2)</f>
        <v>0</v>
      </c>
      <c r="DD200" t="s">
        <v>3</v>
      </c>
      <c r="DE200" t="s">
        <v>3</v>
      </c>
      <c r="DF200">
        <f t="shared" ref="DF200:DF210" si="87">ROUND(ROUND(AE200,2)*CX200,2)</f>
        <v>0</v>
      </c>
      <c r="DG200">
        <f>ROUND(ROUND(AF200,2)*CX200,2)</f>
        <v>0</v>
      </c>
      <c r="DH200">
        <f>ROUND(ROUND(AG200,2)*CX200,2)</f>
        <v>0</v>
      </c>
      <c r="DI200">
        <f t="shared" si="86"/>
        <v>0</v>
      </c>
      <c r="DJ200">
        <f>DF200</f>
        <v>0</v>
      </c>
      <c r="DK200">
        <v>0</v>
      </c>
      <c r="DL200" t="s">
        <v>3</v>
      </c>
      <c r="DM200">
        <v>0</v>
      </c>
      <c r="DN200" t="s">
        <v>3</v>
      </c>
      <c r="DO200">
        <v>0</v>
      </c>
    </row>
    <row r="201" spans="1:119" x14ac:dyDescent="0.2">
      <c r="A201">
        <f>ROW(Source!A122)</f>
        <v>122</v>
      </c>
      <c r="B201">
        <v>78076343</v>
      </c>
      <c r="C201">
        <v>78077418</v>
      </c>
      <c r="D201">
        <v>23356398</v>
      </c>
      <c r="E201">
        <v>1</v>
      </c>
      <c r="F201">
        <v>1</v>
      </c>
      <c r="G201">
        <v>1</v>
      </c>
      <c r="H201">
        <v>1</v>
      </c>
      <c r="I201" t="s">
        <v>497</v>
      </c>
      <c r="J201" t="s">
        <v>3</v>
      </c>
      <c r="K201" t="s">
        <v>498</v>
      </c>
      <c r="L201">
        <v>1369</v>
      </c>
      <c r="N201">
        <v>1013</v>
      </c>
      <c r="O201" t="s">
        <v>492</v>
      </c>
      <c r="P201" t="s">
        <v>492</v>
      </c>
      <c r="Q201">
        <v>1</v>
      </c>
      <c r="W201">
        <v>0</v>
      </c>
      <c r="X201">
        <v>-868788048</v>
      </c>
      <c r="Y201">
        <f t="shared" ref="Y201:Y210" si="88">AT201</f>
        <v>3.67</v>
      </c>
      <c r="AA201">
        <v>0</v>
      </c>
      <c r="AB201">
        <v>0</v>
      </c>
      <c r="AC201">
        <v>0</v>
      </c>
      <c r="AD201">
        <v>9.4</v>
      </c>
      <c r="AE201">
        <v>0</v>
      </c>
      <c r="AF201">
        <v>0</v>
      </c>
      <c r="AG201">
        <v>0</v>
      </c>
      <c r="AH201">
        <v>9.4</v>
      </c>
      <c r="AI201">
        <v>1</v>
      </c>
      <c r="AJ201">
        <v>1</v>
      </c>
      <c r="AK201">
        <v>1</v>
      </c>
      <c r="AL201">
        <v>1</v>
      </c>
      <c r="AM201">
        <v>-2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3</v>
      </c>
      <c r="AT201">
        <v>3.67</v>
      </c>
      <c r="AU201" t="s">
        <v>3</v>
      </c>
      <c r="AV201">
        <v>1</v>
      </c>
      <c r="AW201">
        <v>2</v>
      </c>
      <c r="AX201">
        <v>78077425</v>
      </c>
      <c r="AY201">
        <v>1</v>
      </c>
      <c r="AZ201">
        <v>0</v>
      </c>
      <c r="BA201">
        <v>202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U201">
        <f>ROUND(AT201*Source!I122*AH201*AL201,2)</f>
        <v>103.49</v>
      </c>
      <c r="CV201">
        <f>ROUND(Y201*Source!I122,9)</f>
        <v>11.01</v>
      </c>
      <c r="CW201">
        <v>0</v>
      </c>
      <c r="CX201">
        <f>ROUND(Y201*Source!I122,9)</f>
        <v>11.01</v>
      </c>
      <c r="CY201">
        <f>AD201</f>
        <v>9.4</v>
      </c>
      <c r="CZ201">
        <f>AH201</f>
        <v>9.4</v>
      </c>
      <c r="DA201">
        <f>AL201</f>
        <v>1</v>
      </c>
      <c r="DB201">
        <f t="shared" ref="DB201:DB210" si="89">ROUND(ROUND(AT201*CZ201,2),2)</f>
        <v>34.5</v>
      </c>
      <c r="DC201">
        <f t="shared" ref="DC201:DC210" si="90">ROUND(ROUND(AT201*AG201,2),2)</f>
        <v>0</v>
      </c>
      <c r="DD201" t="s">
        <v>3</v>
      </c>
      <c r="DE201" t="s">
        <v>3</v>
      </c>
      <c r="DF201">
        <f t="shared" si="87"/>
        <v>0</v>
      </c>
      <c r="DG201">
        <f>ROUND(ROUND(AF201,2)*CX201,2)</f>
        <v>0</v>
      </c>
      <c r="DH201">
        <f>ROUND(ROUND(AG201,2)*CX201,2)</f>
        <v>0</v>
      </c>
      <c r="DI201">
        <f t="shared" si="86"/>
        <v>103.49</v>
      </c>
      <c r="DJ201">
        <f>DI201</f>
        <v>103.49</v>
      </c>
      <c r="DK201">
        <v>0</v>
      </c>
      <c r="DL201" t="s">
        <v>3</v>
      </c>
      <c r="DM201">
        <v>0</v>
      </c>
      <c r="DN201" t="s">
        <v>3</v>
      </c>
      <c r="DO201">
        <v>0</v>
      </c>
    </row>
    <row r="202" spans="1:119" x14ac:dyDescent="0.2">
      <c r="A202">
        <f>ROW(Source!A122)</f>
        <v>122</v>
      </c>
      <c r="B202">
        <v>78076343</v>
      </c>
      <c r="C202">
        <v>78077418</v>
      </c>
      <c r="D202">
        <v>121548</v>
      </c>
      <c r="E202">
        <v>1</v>
      </c>
      <c r="F202">
        <v>1</v>
      </c>
      <c r="G202">
        <v>1</v>
      </c>
      <c r="H202">
        <v>1</v>
      </c>
      <c r="I202" t="s">
        <v>19</v>
      </c>
      <c r="J202" t="s">
        <v>3</v>
      </c>
      <c r="K202" t="s">
        <v>525</v>
      </c>
      <c r="L202">
        <v>608254</v>
      </c>
      <c r="N202">
        <v>1013</v>
      </c>
      <c r="O202" t="s">
        <v>526</v>
      </c>
      <c r="P202" t="s">
        <v>526</v>
      </c>
      <c r="Q202">
        <v>1</v>
      </c>
      <c r="W202">
        <v>0</v>
      </c>
      <c r="X202">
        <v>-185737400</v>
      </c>
      <c r="Y202">
        <f t="shared" si="88"/>
        <v>1.37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1</v>
      </c>
      <c r="AJ202">
        <v>1</v>
      </c>
      <c r="AK202">
        <v>1</v>
      </c>
      <c r="AL202">
        <v>1</v>
      </c>
      <c r="AM202">
        <v>-2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3</v>
      </c>
      <c r="AT202">
        <v>1.37</v>
      </c>
      <c r="AU202" t="s">
        <v>3</v>
      </c>
      <c r="AV202">
        <v>2</v>
      </c>
      <c r="AW202">
        <v>2</v>
      </c>
      <c r="AX202">
        <v>78077426</v>
      </c>
      <c r="AY202">
        <v>1</v>
      </c>
      <c r="AZ202">
        <v>0</v>
      </c>
      <c r="BA202">
        <v>203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V202">
        <v>0</v>
      </c>
      <c r="CW202">
        <v>0</v>
      </c>
      <c r="CX202">
        <f>ROUND(Y202*Source!I122,9)</f>
        <v>4.1100000000000003</v>
      </c>
      <c r="CY202">
        <f>AD202</f>
        <v>0</v>
      </c>
      <c r="CZ202">
        <f>AH202</f>
        <v>0</v>
      </c>
      <c r="DA202">
        <f>AL202</f>
        <v>1</v>
      </c>
      <c r="DB202">
        <f t="shared" si="89"/>
        <v>0</v>
      </c>
      <c r="DC202">
        <f t="shared" si="90"/>
        <v>0</v>
      </c>
      <c r="DD202" t="s">
        <v>3</v>
      </c>
      <c r="DE202" t="s">
        <v>3</v>
      </c>
      <c r="DF202">
        <f t="shared" si="87"/>
        <v>0</v>
      </c>
      <c r="DG202">
        <f>ROUND(ROUND(AF202,2)*CX202,2)</f>
        <v>0</v>
      </c>
      <c r="DH202">
        <f>ROUND(ROUND(AG202,2)*CX202,2)</f>
        <v>0</v>
      </c>
      <c r="DI202">
        <f t="shared" si="86"/>
        <v>0</v>
      </c>
      <c r="DJ202">
        <f>DI202</f>
        <v>0</v>
      </c>
      <c r="DK202">
        <v>0</v>
      </c>
      <c r="DL202" t="s">
        <v>3</v>
      </c>
      <c r="DM202">
        <v>0</v>
      </c>
      <c r="DN202" t="s">
        <v>3</v>
      </c>
      <c r="DO202">
        <v>0</v>
      </c>
    </row>
    <row r="203" spans="1:119" x14ac:dyDescent="0.2">
      <c r="A203">
        <f>ROW(Source!A122)</f>
        <v>122</v>
      </c>
      <c r="B203">
        <v>78076343</v>
      </c>
      <c r="C203">
        <v>78077418</v>
      </c>
      <c r="D203">
        <v>37802432</v>
      </c>
      <c r="E203">
        <v>1</v>
      </c>
      <c r="F203">
        <v>1</v>
      </c>
      <c r="G203">
        <v>1</v>
      </c>
      <c r="H203">
        <v>2</v>
      </c>
      <c r="I203" t="s">
        <v>527</v>
      </c>
      <c r="J203" t="s">
        <v>528</v>
      </c>
      <c r="K203" t="s">
        <v>529</v>
      </c>
      <c r="L203">
        <v>1368</v>
      </c>
      <c r="N203">
        <v>1011</v>
      </c>
      <c r="O203" t="s">
        <v>187</v>
      </c>
      <c r="P203" t="s">
        <v>187</v>
      </c>
      <c r="Q203">
        <v>1</v>
      </c>
      <c r="W203">
        <v>0</v>
      </c>
      <c r="X203">
        <v>-1424728221</v>
      </c>
      <c r="Y203">
        <f t="shared" si="88"/>
        <v>0.02</v>
      </c>
      <c r="AA203">
        <v>0</v>
      </c>
      <c r="AB203">
        <v>1523.94</v>
      </c>
      <c r="AC203">
        <v>451.45</v>
      </c>
      <c r="AD203">
        <v>0</v>
      </c>
      <c r="AE203">
        <v>0</v>
      </c>
      <c r="AF203">
        <v>138.54</v>
      </c>
      <c r="AG203">
        <v>12.1</v>
      </c>
      <c r="AH203">
        <v>0</v>
      </c>
      <c r="AI203">
        <v>1</v>
      </c>
      <c r="AJ203">
        <v>11</v>
      </c>
      <c r="AK203">
        <v>37.31</v>
      </c>
      <c r="AL203">
        <v>1</v>
      </c>
      <c r="AM203">
        <v>2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3</v>
      </c>
      <c r="AT203">
        <v>0.02</v>
      </c>
      <c r="AU203" t="s">
        <v>3</v>
      </c>
      <c r="AV203">
        <v>0</v>
      </c>
      <c r="AW203">
        <v>2</v>
      </c>
      <c r="AX203">
        <v>78077427</v>
      </c>
      <c r="AY203">
        <v>1</v>
      </c>
      <c r="AZ203">
        <v>0</v>
      </c>
      <c r="BA203">
        <v>204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V203">
        <v>0</v>
      </c>
      <c r="CW203">
        <f>ROUND(Y203*Source!I122*DO203,9)</f>
        <v>0</v>
      </c>
      <c r="CX203">
        <f>ROUND(Y203*Source!I122,9)</f>
        <v>0.06</v>
      </c>
      <c r="CY203">
        <f>AB203</f>
        <v>1523.94</v>
      </c>
      <c r="CZ203">
        <f>AF203</f>
        <v>138.54</v>
      </c>
      <c r="DA203">
        <f>AJ203</f>
        <v>11</v>
      </c>
      <c r="DB203">
        <f t="shared" si="89"/>
        <v>2.77</v>
      </c>
      <c r="DC203">
        <f t="shared" si="90"/>
        <v>0.24</v>
      </c>
      <c r="DD203" t="s">
        <v>3</v>
      </c>
      <c r="DE203" t="s">
        <v>3</v>
      </c>
      <c r="DF203">
        <f t="shared" si="87"/>
        <v>0</v>
      </c>
      <c r="DG203">
        <f>ROUND(ROUND(AF203*AJ203,2)*CX203,2)</f>
        <v>91.44</v>
      </c>
      <c r="DH203">
        <f>ROUND(ROUND(AG203*AK203,2)*CX203,2)</f>
        <v>27.09</v>
      </c>
      <c r="DI203">
        <f t="shared" si="86"/>
        <v>0</v>
      </c>
      <c r="DJ203">
        <f>DG203</f>
        <v>91.44</v>
      </c>
      <c r="DK203">
        <v>0</v>
      </c>
      <c r="DL203" t="s">
        <v>3</v>
      </c>
      <c r="DM203">
        <v>0</v>
      </c>
      <c r="DN203" t="s">
        <v>3</v>
      </c>
      <c r="DO203">
        <v>0</v>
      </c>
    </row>
    <row r="204" spans="1:119" x14ac:dyDescent="0.2">
      <c r="A204">
        <f>ROW(Source!A122)</f>
        <v>122</v>
      </c>
      <c r="B204">
        <v>78076343</v>
      </c>
      <c r="C204">
        <v>78077418</v>
      </c>
      <c r="D204">
        <v>37802585</v>
      </c>
      <c r="E204">
        <v>1</v>
      </c>
      <c r="F204">
        <v>1</v>
      </c>
      <c r="G204">
        <v>1</v>
      </c>
      <c r="H204">
        <v>2</v>
      </c>
      <c r="I204" t="s">
        <v>607</v>
      </c>
      <c r="J204" t="s">
        <v>608</v>
      </c>
      <c r="K204" t="s">
        <v>609</v>
      </c>
      <c r="L204">
        <v>1368</v>
      </c>
      <c r="N204">
        <v>1011</v>
      </c>
      <c r="O204" t="s">
        <v>187</v>
      </c>
      <c r="P204" t="s">
        <v>187</v>
      </c>
      <c r="Q204">
        <v>1</v>
      </c>
      <c r="W204">
        <v>0</v>
      </c>
      <c r="X204">
        <v>-535747227</v>
      </c>
      <c r="Y204">
        <f t="shared" si="88"/>
        <v>1.35</v>
      </c>
      <c r="AA204">
        <v>0</v>
      </c>
      <c r="AB204">
        <v>2142.83</v>
      </c>
      <c r="AC204">
        <v>451.45</v>
      </c>
      <c r="AD204">
        <v>0</v>
      </c>
      <c r="AE204">
        <v>0</v>
      </c>
      <c r="AF204">
        <v>155.38999999999999</v>
      </c>
      <c r="AG204">
        <v>12.1</v>
      </c>
      <c r="AH204">
        <v>0</v>
      </c>
      <c r="AI204">
        <v>1</v>
      </c>
      <c r="AJ204">
        <v>13.79</v>
      </c>
      <c r="AK204">
        <v>37.31</v>
      </c>
      <c r="AL204">
        <v>1</v>
      </c>
      <c r="AM204">
        <v>2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3</v>
      </c>
      <c r="AT204">
        <v>1.35</v>
      </c>
      <c r="AU204" t="s">
        <v>3</v>
      </c>
      <c r="AV204">
        <v>0</v>
      </c>
      <c r="AW204">
        <v>2</v>
      </c>
      <c r="AX204">
        <v>78077428</v>
      </c>
      <c r="AY204">
        <v>1</v>
      </c>
      <c r="AZ204">
        <v>0</v>
      </c>
      <c r="BA204">
        <v>205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V204">
        <v>0</v>
      </c>
      <c r="CW204">
        <f>ROUND(Y204*Source!I122*DO204,9)</f>
        <v>0</v>
      </c>
      <c r="CX204">
        <f>ROUND(Y204*Source!I122,9)</f>
        <v>4.05</v>
      </c>
      <c r="CY204">
        <f>AB204</f>
        <v>2142.83</v>
      </c>
      <c r="CZ204">
        <f>AF204</f>
        <v>155.38999999999999</v>
      </c>
      <c r="DA204">
        <f>AJ204</f>
        <v>13.79</v>
      </c>
      <c r="DB204">
        <f t="shared" si="89"/>
        <v>209.78</v>
      </c>
      <c r="DC204">
        <f t="shared" si="90"/>
        <v>16.34</v>
      </c>
      <c r="DD204" t="s">
        <v>3</v>
      </c>
      <c r="DE204" t="s">
        <v>3</v>
      </c>
      <c r="DF204">
        <f t="shared" si="87"/>
        <v>0</v>
      </c>
      <c r="DG204">
        <f>ROUND(ROUND(AF204*AJ204,2)*CX204,2)</f>
        <v>8678.4599999999991</v>
      </c>
      <c r="DH204">
        <f>ROUND(ROUND(AG204*AK204,2)*CX204,2)</f>
        <v>1828.37</v>
      </c>
      <c r="DI204">
        <f t="shared" si="86"/>
        <v>0</v>
      </c>
      <c r="DJ204">
        <f>DG204</f>
        <v>8678.4599999999991</v>
      </c>
      <c r="DK204">
        <v>0</v>
      </c>
      <c r="DL204" t="s">
        <v>3</v>
      </c>
      <c r="DM204">
        <v>0</v>
      </c>
      <c r="DN204" t="s">
        <v>3</v>
      </c>
      <c r="DO204">
        <v>0</v>
      </c>
    </row>
    <row r="205" spans="1:119" x14ac:dyDescent="0.2">
      <c r="A205">
        <f>ROW(Source!A122)</f>
        <v>122</v>
      </c>
      <c r="B205">
        <v>78076343</v>
      </c>
      <c r="C205">
        <v>78077418</v>
      </c>
      <c r="D205">
        <v>37804456</v>
      </c>
      <c r="E205">
        <v>1</v>
      </c>
      <c r="F205">
        <v>1</v>
      </c>
      <c r="G205">
        <v>1</v>
      </c>
      <c r="H205">
        <v>2</v>
      </c>
      <c r="I205" t="s">
        <v>530</v>
      </c>
      <c r="J205" t="s">
        <v>531</v>
      </c>
      <c r="K205" t="s">
        <v>532</v>
      </c>
      <c r="L205">
        <v>1368</v>
      </c>
      <c r="N205">
        <v>1011</v>
      </c>
      <c r="O205" t="s">
        <v>187</v>
      </c>
      <c r="P205" t="s">
        <v>187</v>
      </c>
      <c r="Q205">
        <v>1</v>
      </c>
      <c r="W205">
        <v>0</v>
      </c>
      <c r="X205">
        <v>-671646184</v>
      </c>
      <c r="Y205">
        <f t="shared" si="88"/>
        <v>0.02</v>
      </c>
      <c r="AA205">
        <v>0</v>
      </c>
      <c r="AB205">
        <v>1382.82</v>
      </c>
      <c r="AC205">
        <v>386.16</v>
      </c>
      <c r="AD205">
        <v>0</v>
      </c>
      <c r="AE205">
        <v>0</v>
      </c>
      <c r="AF205">
        <v>91.76</v>
      </c>
      <c r="AG205">
        <v>10.35</v>
      </c>
      <c r="AH205">
        <v>0</v>
      </c>
      <c r="AI205">
        <v>1</v>
      </c>
      <c r="AJ205">
        <v>15.07</v>
      </c>
      <c r="AK205">
        <v>37.31</v>
      </c>
      <c r="AL205">
        <v>1</v>
      </c>
      <c r="AM205">
        <v>2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3</v>
      </c>
      <c r="AT205">
        <v>0.02</v>
      </c>
      <c r="AU205" t="s">
        <v>3</v>
      </c>
      <c r="AV205">
        <v>0</v>
      </c>
      <c r="AW205">
        <v>2</v>
      </c>
      <c r="AX205">
        <v>78077429</v>
      </c>
      <c r="AY205">
        <v>1</v>
      </c>
      <c r="AZ205">
        <v>0</v>
      </c>
      <c r="BA205">
        <v>206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V205">
        <v>0</v>
      </c>
      <c r="CW205">
        <f>ROUND(Y205*Source!I122*DO205,9)</f>
        <v>0</v>
      </c>
      <c r="CX205">
        <f>ROUND(Y205*Source!I122,9)</f>
        <v>0.06</v>
      </c>
      <c r="CY205">
        <f>AB205</f>
        <v>1382.82</v>
      </c>
      <c r="CZ205">
        <f>AF205</f>
        <v>91.76</v>
      </c>
      <c r="DA205">
        <f>AJ205</f>
        <v>15.07</v>
      </c>
      <c r="DB205">
        <f t="shared" si="89"/>
        <v>1.84</v>
      </c>
      <c r="DC205">
        <f t="shared" si="90"/>
        <v>0.21</v>
      </c>
      <c r="DD205" t="s">
        <v>3</v>
      </c>
      <c r="DE205" t="s">
        <v>3</v>
      </c>
      <c r="DF205">
        <f t="shared" si="87"/>
        <v>0</v>
      </c>
      <c r="DG205">
        <f>ROUND(ROUND(AF205*AJ205,2)*CX205,2)</f>
        <v>82.97</v>
      </c>
      <c r="DH205">
        <f>ROUND(ROUND(AG205*AK205,2)*CX205,2)</f>
        <v>23.17</v>
      </c>
      <c r="DI205">
        <f t="shared" si="86"/>
        <v>0</v>
      </c>
      <c r="DJ205">
        <f>DG205</f>
        <v>82.97</v>
      </c>
      <c r="DK205">
        <v>0</v>
      </c>
      <c r="DL205" t="s">
        <v>3</v>
      </c>
      <c r="DM205">
        <v>0</v>
      </c>
      <c r="DN205" t="s">
        <v>3</v>
      </c>
      <c r="DO205">
        <v>0</v>
      </c>
    </row>
    <row r="206" spans="1:119" x14ac:dyDescent="0.2">
      <c r="A206">
        <f>ROW(Source!A122)</f>
        <v>122</v>
      </c>
      <c r="B206">
        <v>78076343</v>
      </c>
      <c r="C206">
        <v>78077418</v>
      </c>
      <c r="D206">
        <v>37801918</v>
      </c>
      <c r="E206">
        <v>1</v>
      </c>
      <c r="F206">
        <v>1</v>
      </c>
      <c r="G206">
        <v>1</v>
      </c>
      <c r="H206">
        <v>3</v>
      </c>
      <c r="I206" t="s">
        <v>513</v>
      </c>
      <c r="J206" t="s">
        <v>514</v>
      </c>
      <c r="K206" t="s">
        <v>515</v>
      </c>
      <c r="L206">
        <v>1374</v>
      </c>
      <c r="N206">
        <v>1013</v>
      </c>
      <c r="O206" t="s">
        <v>516</v>
      </c>
      <c r="P206" t="s">
        <v>516</v>
      </c>
      <c r="Q206">
        <v>1</v>
      </c>
      <c r="W206">
        <v>0</v>
      </c>
      <c r="X206">
        <v>2131831278</v>
      </c>
      <c r="Y206">
        <f t="shared" si="88"/>
        <v>0.69</v>
      </c>
      <c r="AA206">
        <v>1</v>
      </c>
      <c r="AB206">
        <v>0</v>
      </c>
      <c r="AC206">
        <v>0</v>
      </c>
      <c r="AD206">
        <v>0</v>
      </c>
      <c r="AE206">
        <v>1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M206">
        <v>-2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3</v>
      </c>
      <c r="AT206">
        <v>0.69</v>
      </c>
      <c r="AU206" t="s">
        <v>3</v>
      </c>
      <c r="AV206">
        <v>0</v>
      </c>
      <c r="AW206">
        <v>2</v>
      </c>
      <c r="AX206">
        <v>78077430</v>
      </c>
      <c r="AY206">
        <v>1</v>
      </c>
      <c r="AZ206">
        <v>0</v>
      </c>
      <c r="BA206">
        <v>207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V206">
        <v>0</v>
      </c>
      <c r="CW206">
        <v>0</v>
      </c>
      <c r="CX206">
        <f>ROUND(Y206*Source!I122,9)</f>
        <v>2.0699999999999998</v>
      </c>
      <c r="CY206">
        <f>AA206</f>
        <v>1</v>
      </c>
      <c r="CZ206">
        <f>AE206</f>
        <v>1</v>
      </c>
      <c r="DA206">
        <f>AI206</f>
        <v>1</v>
      </c>
      <c r="DB206">
        <f t="shared" si="89"/>
        <v>0.69</v>
      </c>
      <c r="DC206">
        <f t="shared" si="90"/>
        <v>0</v>
      </c>
      <c r="DD206" t="s">
        <v>3</v>
      </c>
      <c r="DE206" t="s">
        <v>3</v>
      </c>
      <c r="DF206">
        <f t="shared" si="87"/>
        <v>2.0699999999999998</v>
      </c>
      <c r="DG206">
        <f>ROUND(ROUND(AF206,2)*CX206,2)</f>
        <v>0</v>
      </c>
      <c r="DH206">
        <f>ROUND(ROUND(AG206,2)*CX206,2)</f>
        <v>0</v>
      </c>
      <c r="DI206">
        <f t="shared" si="86"/>
        <v>0</v>
      </c>
      <c r="DJ206">
        <f>DF206</f>
        <v>2.0699999999999998</v>
      </c>
      <c r="DK206">
        <v>0</v>
      </c>
      <c r="DL206" t="s">
        <v>3</v>
      </c>
      <c r="DM206">
        <v>0</v>
      </c>
      <c r="DN206" t="s">
        <v>3</v>
      </c>
      <c r="DO206">
        <v>0</v>
      </c>
    </row>
    <row r="207" spans="1:119" x14ac:dyDescent="0.2">
      <c r="A207">
        <f>ROW(Source!A128)</f>
        <v>128</v>
      </c>
      <c r="B207">
        <v>78076343</v>
      </c>
      <c r="C207">
        <v>78077436</v>
      </c>
      <c r="D207">
        <v>23351341</v>
      </c>
      <c r="E207">
        <v>1</v>
      </c>
      <c r="F207">
        <v>1</v>
      </c>
      <c r="G207">
        <v>1</v>
      </c>
      <c r="H207">
        <v>1</v>
      </c>
      <c r="I207" t="s">
        <v>536</v>
      </c>
      <c r="J207" t="s">
        <v>3</v>
      </c>
      <c r="K207" t="s">
        <v>537</v>
      </c>
      <c r="L207">
        <v>1369</v>
      </c>
      <c r="N207">
        <v>1013</v>
      </c>
      <c r="O207" t="s">
        <v>492</v>
      </c>
      <c r="P207" t="s">
        <v>492</v>
      </c>
      <c r="Q207">
        <v>1</v>
      </c>
      <c r="W207">
        <v>0</v>
      </c>
      <c r="X207">
        <v>1903430866</v>
      </c>
      <c r="Y207">
        <f t="shared" si="88"/>
        <v>4.49</v>
      </c>
      <c r="AA207">
        <v>0</v>
      </c>
      <c r="AB207">
        <v>0</v>
      </c>
      <c r="AC207">
        <v>0</v>
      </c>
      <c r="AD207">
        <v>8.7899999999999991</v>
      </c>
      <c r="AE207">
        <v>0</v>
      </c>
      <c r="AF207">
        <v>0</v>
      </c>
      <c r="AG207">
        <v>0</v>
      </c>
      <c r="AH207">
        <v>8.7899999999999991</v>
      </c>
      <c r="AI207">
        <v>1</v>
      </c>
      <c r="AJ207">
        <v>1</v>
      </c>
      <c r="AK207">
        <v>1</v>
      </c>
      <c r="AL207">
        <v>1</v>
      </c>
      <c r="AM207">
        <v>-2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3</v>
      </c>
      <c r="AT207">
        <v>4.49</v>
      </c>
      <c r="AU207" t="s">
        <v>3</v>
      </c>
      <c r="AV207">
        <v>1</v>
      </c>
      <c r="AW207">
        <v>2</v>
      </c>
      <c r="AX207">
        <v>78077447</v>
      </c>
      <c r="AY207">
        <v>1</v>
      </c>
      <c r="AZ207">
        <v>0</v>
      </c>
      <c r="BA207">
        <v>208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U207">
        <f>ROUND(AT207*Source!I128*AH207*AL207,2)</f>
        <v>363.1</v>
      </c>
      <c r="CV207">
        <f>ROUND(Y207*Source!I128,9)</f>
        <v>41.308</v>
      </c>
      <c r="CW207">
        <v>0</v>
      </c>
      <c r="CX207">
        <f>ROUND(Y207*Source!I128,9)</f>
        <v>41.308</v>
      </c>
      <c r="CY207">
        <f>AD207</f>
        <v>8.7899999999999991</v>
      </c>
      <c r="CZ207">
        <f>AH207</f>
        <v>8.7899999999999991</v>
      </c>
      <c r="DA207">
        <f>AL207</f>
        <v>1</v>
      </c>
      <c r="DB207">
        <f t="shared" si="89"/>
        <v>39.47</v>
      </c>
      <c r="DC207">
        <f t="shared" si="90"/>
        <v>0</v>
      </c>
      <c r="DD207" t="s">
        <v>3</v>
      </c>
      <c r="DE207" t="s">
        <v>3</v>
      </c>
      <c r="DF207">
        <f t="shared" si="87"/>
        <v>0</v>
      </c>
      <c r="DG207">
        <f>ROUND(ROUND(AF207,2)*CX207,2)</f>
        <v>0</v>
      </c>
      <c r="DH207">
        <f>ROUND(ROUND(AG207,2)*CX207,2)</f>
        <v>0</v>
      </c>
      <c r="DI207">
        <f t="shared" si="86"/>
        <v>363.1</v>
      </c>
      <c r="DJ207">
        <f>DI207</f>
        <v>363.1</v>
      </c>
      <c r="DK207">
        <v>0</v>
      </c>
      <c r="DL207" t="s">
        <v>3</v>
      </c>
      <c r="DM207">
        <v>0</v>
      </c>
      <c r="DN207" t="s">
        <v>3</v>
      </c>
      <c r="DO207">
        <v>0</v>
      </c>
    </row>
    <row r="208" spans="1:119" x14ac:dyDescent="0.2">
      <c r="A208">
        <f>ROW(Source!A128)</f>
        <v>128</v>
      </c>
      <c r="B208">
        <v>78076343</v>
      </c>
      <c r="C208">
        <v>78077436</v>
      </c>
      <c r="D208">
        <v>121548</v>
      </c>
      <c r="E208">
        <v>1</v>
      </c>
      <c r="F208">
        <v>1</v>
      </c>
      <c r="G208">
        <v>1</v>
      </c>
      <c r="H208">
        <v>1</v>
      </c>
      <c r="I208" t="s">
        <v>19</v>
      </c>
      <c r="J208" t="s">
        <v>3</v>
      </c>
      <c r="K208" t="s">
        <v>525</v>
      </c>
      <c r="L208">
        <v>608254</v>
      </c>
      <c r="N208">
        <v>1013</v>
      </c>
      <c r="O208" t="s">
        <v>526</v>
      </c>
      <c r="P208" t="s">
        <v>526</v>
      </c>
      <c r="Q208">
        <v>1</v>
      </c>
      <c r="W208">
        <v>0</v>
      </c>
      <c r="X208">
        <v>-185737400</v>
      </c>
      <c r="Y208">
        <f t="shared" si="88"/>
        <v>0.01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M208">
        <v>-2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3</v>
      </c>
      <c r="AT208">
        <v>0.01</v>
      </c>
      <c r="AU208" t="s">
        <v>3</v>
      </c>
      <c r="AV208">
        <v>2</v>
      </c>
      <c r="AW208">
        <v>2</v>
      </c>
      <c r="AX208">
        <v>78077448</v>
      </c>
      <c r="AY208">
        <v>1</v>
      </c>
      <c r="AZ208">
        <v>0</v>
      </c>
      <c r="BA208">
        <v>209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V208">
        <v>0</v>
      </c>
      <c r="CW208">
        <v>0</v>
      </c>
      <c r="CX208">
        <f>ROUND(Y208*Source!I128,9)</f>
        <v>9.1999999999999998E-2</v>
      </c>
      <c r="CY208">
        <f>AD208</f>
        <v>0</v>
      </c>
      <c r="CZ208">
        <f>AH208</f>
        <v>0</v>
      </c>
      <c r="DA208">
        <f>AL208</f>
        <v>1</v>
      </c>
      <c r="DB208">
        <f t="shared" si="89"/>
        <v>0</v>
      </c>
      <c r="DC208">
        <f t="shared" si="90"/>
        <v>0</v>
      </c>
      <c r="DD208" t="s">
        <v>3</v>
      </c>
      <c r="DE208" t="s">
        <v>3</v>
      </c>
      <c r="DF208">
        <f t="shared" si="87"/>
        <v>0</v>
      </c>
      <c r="DG208">
        <f>ROUND(ROUND(AF208,2)*CX208,2)</f>
        <v>0</v>
      </c>
      <c r="DH208">
        <f>ROUND(ROUND(AG208,2)*CX208,2)</f>
        <v>0</v>
      </c>
      <c r="DI208">
        <f t="shared" si="86"/>
        <v>0</v>
      </c>
      <c r="DJ208">
        <f>DI208</f>
        <v>0</v>
      </c>
      <c r="DK208">
        <v>0</v>
      </c>
      <c r="DL208" t="s">
        <v>3</v>
      </c>
      <c r="DM208">
        <v>0</v>
      </c>
      <c r="DN208" t="s">
        <v>3</v>
      </c>
      <c r="DO208">
        <v>0</v>
      </c>
    </row>
    <row r="209" spans="1:119" x14ac:dyDescent="0.2">
      <c r="A209">
        <f>ROW(Source!A128)</f>
        <v>128</v>
      </c>
      <c r="B209">
        <v>78076343</v>
      </c>
      <c r="C209">
        <v>78077436</v>
      </c>
      <c r="D209">
        <v>37802432</v>
      </c>
      <c r="E209">
        <v>1</v>
      </c>
      <c r="F209">
        <v>1</v>
      </c>
      <c r="G209">
        <v>1</v>
      </c>
      <c r="H209">
        <v>2</v>
      </c>
      <c r="I209" t="s">
        <v>527</v>
      </c>
      <c r="J209" t="s">
        <v>528</v>
      </c>
      <c r="K209" t="s">
        <v>529</v>
      </c>
      <c r="L209">
        <v>1368</v>
      </c>
      <c r="N209">
        <v>1011</v>
      </c>
      <c r="O209" t="s">
        <v>187</v>
      </c>
      <c r="P209" t="s">
        <v>187</v>
      </c>
      <c r="Q209">
        <v>1</v>
      </c>
      <c r="W209">
        <v>0</v>
      </c>
      <c r="X209">
        <v>-1424728221</v>
      </c>
      <c r="Y209">
        <f t="shared" si="88"/>
        <v>0.01</v>
      </c>
      <c r="AA209">
        <v>0</v>
      </c>
      <c r="AB209">
        <v>1523.94</v>
      </c>
      <c r="AC209">
        <v>451.45</v>
      </c>
      <c r="AD209">
        <v>0</v>
      </c>
      <c r="AE209">
        <v>0</v>
      </c>
      <c r="AF209">
        <v>138.54</v>
      </c>
      <c r="AG209">
        <v>12.1</v>
      </c>
      <c r="AH209">
        <v>0</v>
      </c>
      <c r="AI209">
        <v>1</v>
      </c>
      <c r="AJ209">
        <v>11</v>
      </c>
      <c r="AK209">
        <v>37.31</v>
      </c>
      <c r="AL209">
        <v>1</v>
      </c>
      <c r="AM209">
        <v>2</v>
      </c>
      <c r="AN209">
        <v>0</v>
      </c>
      <c r="AO209">
        <v>1</v>
      </c>
      <c r="AP209">
        <v>0</v>
      </c>
      <c r="AQ209">
        <v>0</v>
      </c>
      <c r="AR209">
        <v>0</v>
      </c>
      <c r="AS209" t="s">
        <v>3</v>
      </c>
      <c r="AT209">
        <v>0.01</v>
      </c>
      <c r="AU209" t="s">
        <v>3</v>
      </c>
      <c r="AV209">
        <v>0</v>
      </c>
      <c r="AW209">
        <v>2</v>
      </c>
      <c r="AX209">
        <v>78077449</v>
      </c>
      <c r="AY209">
        <v>1</v>
      </c>
      <c r="AZ209">
        <v>0</v>
      </c>
      <c r="BA209">
        <v>210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V209">
        <v>0</v>
      </c>
      <c r="CW209">
        <f>ROUND(Y209*Source!I128*DO209,9)</f>
        <v>0</v>
      </c>
      <c r="CX209">
        <f>ROUND(Y209*Source!I128,9)</f>
        <v>9.1999999999999998E-2</v>
      </c>
      <c r="CY209">
        <f>AB209</f>
        <v>1523.94</v>
      </c>
      <c r="CZ209">
        <f>AF209</f>
        <v>138.54</v>
      </c>
      <c r="DA209">
        <f>AJ209</f>
        <v>11</v>
      </c>
      <c r="DB209">
        <f t="shared" si="89"/>
        <v>1.39</v>
      </c>
      <c r="DC209">
        <f t="shared" si="90"/>
        <v>0.12</v>
      </c>
      <c r="DD209" t="s">
        <v>3</v>
      </c>
      <c r="DE209" t="s">
        <v>3</v>
      </c>
      <c r="DF209">
        <f t="shared" si="87"/>
        <v>0</v>
      </c>
      <c r="DG209">
        <f>ROUND(ROUND(AF209*AJ209,2)*CX209,2)</f>
        <v>140.19999999999999</v>
      </c>
      <c r="DH209">
        <f>ROUND(ROUND(AG209*AK209,2)*CX209,2)</f>
        <v>41.53</v>
      </c>
      <c r="DI209">
        <f t="shared" si="86"/>
        <v>0</v>
      </c>
      <c r="DJ209">
        <f>DG209</f>
        <v>140.19999999999999</v>
      </c>
      <c r="DK209">
        <v>0</v>
      </c>
      <c r="DL209" t="s">
        <v>3</v>
      </c>
      <c r="DM209">
        <v>0</v>
      </c>
      <c r="DN209" t="s">
        <v>3</v>
      </c>
      <c r="DO209">
        <v>0</v>
      </c>
    </row>
    <row r="210" spans="1:119" x14ac:dyDescent="0.2">
      <c r="A210">
        <f>ROW(Source!A128)</f>
        <v>128</v>
      </c>
      <c r="B210">
        <v>78076343</v>
      </c>
      <c r="C210">
        <v>78077436</v>
      </c>
      <c r="D210">
        <v>37804456</v>
      </c>
      <c r="E210">
        <v>1</v>
      </c>
      <c r="F210">
        <v>1</v>
      </c>
      <c r="G210">
        <v>1</v>
      </c>
      <c r="H210">
        <v>2</v>
      </c>
      <c r="I210" t="s">
        <v>530</v>
      </c>
      <c r="J210" t="s">
        <v>531</v>
      </c>
      <c r="K210" t="s">
        <v>532</v>
      </c>
      <c r="L210">
        <v>1368</v>
      </c>
      <c r="N210">
        <v>1011</v>
      </c>
      <c r="O210" t="s">
        <v>187</v>
      </c>
      <c r="P210" t="s">
        <v>187</v>
      </c>
      <c r="Q210">
        <v>1</v>
      </c>
      <c r="W210">
        <v>0</v>
      </c>
      <c r="X210">
        <v>-671646184</v>
      </c>
      <c r="Y210">
        <f t="shared" si="88"/>
        <v>0.01</v>
      </c>
      <c r="AA210">
        <v>0</v>
      </c>
      <c r="AB210">
        <v>1382.82</v>
      </c>
      <c r="AC210">
        <v>386.16</v>
      </c>
      <c r="AD210">
        <v>0</v>
      </c>
      <c r="AE210">
        <v>0</v>
      </c>
      <c r="AF210">
        <v>91.76</v>
      </c>
      <c r="AG210">
        <v>10.35</v>
      </c>
      <c r="AH210">
        <v>0</v>
      </c>
      <c r="AI210">
        <v>1</v>
      </c>
      <c r="AJ210">
        <v>15.07</v>
      </c>
      <c r="AK210">
        <v>37.31</v>
      </c>
      <c r="AL210">
        <v>1</v>
      </c>
      <c r="AM210">
        <v>2</v>
      </c>
      <c r="AN210">
        <v>0</v>
      </c>
      <c r="AO210">
        <v>1</v>
      </c>
      <c r="AP210">
        <v>0</v>
      </c>
      <c r="AQ210">
        <v>0</v>
      </c>
      <c r="AR210">
        <v>0</v>
      </c>
      <c r="AS210" t="s">
        <v>3</v>
      </c>
      <c r="AT210">
        <v>0.01</v>
      </c>
      <c r="AU210" t="s">
        <v>3</v>
      </c>
      <c r="AV210">
        <v>0</v>
      </c>
      <c r="AW210">
        <v>2</v>
      </c>
      <c r="AX210">
        <v>78077450</v>
      </c>
      <c r="AY210">
        <v>1</v>
      </c>
      <c r="AZ210">
        <v>0</v>
      </c>
      <c r="BA210">
        <v>211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V210">
        <v>0</v>
      </c>
      <c r="CW210">
        <f>ROUND(Y210*Source!I128*DO210,9)</f>
        <v>0</v>
      </c>
      <c r="CX210">
        <f>ROUND(Y210*Source!I128,9)</f>
        <v>9.1999999999999998E-2</v>
      </c>
      <c r="CY210">
        <f>AB210</f>
        <v>1382.82</v>
      </c>
      <c r="CZ210">
        <f>AF210</f>
        <v>91.76</v>
      </c>
      <c r="DA210">
        <f>AJ210</f>
        <v>15.07</v>
      </c>
      <c r="DB210">
        <f t="shared" si="89"/>
        <v>0.92</v>
      </c>
      <c r="DC210">
        <f t="shared" si="90"/>
        <v>0.1</v>
      </c>
      <c r="DD210" t="s">
        <v>3</v>
      </c>
      <c r="DE210" t="s">
        <v>3</v>
      </c>
      <c r="DF210">
        <f t="shared" si="87"/>
        <v>0</v>
      </c>
      <c r="DG210">
        <f>ROUND(ROUND(AF210*AJ210,2)*CX210,2)</f>
        <v>127.22</v>
      </c>
      <c r="DH210">
        <f>ROUND(ROUND(AG210*AK210,2)*CX210,2)</f>
        <v>35.53</v>
      </c>
      <c r="DI210">
        <f t="shared" si="86"/>
        <v>0</v>
      </c>
      <c r="DJ210">
        <f>DG210</f>
        <v>127.22</v>
      </c>
      <c r="DK210">
        <v>0</v>
      </c>
      <c r="DL210" t="s">
        <v>3</v>
      </c>
      <c r="DM210">
        <v>0</v>
      </c>
      <c r="DN210" t="s">
        <v>3</v>
      </c>
      <c r="DO210">
        <v>0</v>
      </c>
    </row>
    <row r="211" spans="1:119" x14ac:dyDescent="0.2">
      <c r="A211">
        <f>ROW(Source!A128)</f>
        <v>128</v>
      </c>
      <c r="B211">
        <v>78076343</v>
      </c>
      <c r="C211">
        <v>78077436</v>
      </c>
      <c r="D211">
        <v>37730303</v>
      </c>
      <c r="E211">
        <v>1</v>
      </c>
      <c r="F211">
        <v>1</v>
      </c>
      <c r="G211">
        <v>1</v>
      </c>
      <c r="H211">
        <v>3</v>
      </c>
      <c r="I211" t="s">
        <v>573</v>
      </c>
      <c r="J211" t="s">
        <v>574</v>
      </c>
      <c r="K211" t="s">
        <v>575</v>
      </c>
      <c r="L211">
        <v>1348</v>
      </c>
      <c r="N211">
        <v>1009</v>
      </c>
      <c r="O211" t="s">
        <v>522</v>
      </c>
      <c r="P211" t="s">
        <v>522</v>
      </c>
      <c r="Q211">
        <v>1000</v>
      </c>
      <c r="W211">
        <v>0</v>
      </c>
      <c r="X211">
        <v>1308476329</v>
      </c>
      <c r="Y211">
        <f t="shared" ref="Y211:Y216" si="91">(AT211*0)</f>
        <v>0</v>
      </c>
      <c r="AA211">
        <v>44080.4</v>
      </c>
      <c r="AB211">
        <v>0</v>
      </c>
      <c r="AC211">
        <v>0</v>
      </c>
      <c r="AD211">
        <v>0</v>
      </c>
      <c r="AE211">
        <v>1820</v>
      </c>
      <c r="AF211">
        <v>0</v>
      </c>
      <c r="AG211">
        <v>0</v>
      </c>
      <c r="AH211">
        <v>0</v>
      </c>
      <c r="AI211">
        <v>24.22</v>
      </c>
      <c r="AJ211">
        <v>1</v>
      </c>
      <c r="AK211">
        <v>1</v>
      </c>
      <c r="AL211">
        <v>1</v>
      </c>
      <c r="AM211">
        <v>2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3</v>
      </c>
      <c r="AT211">
        <v>4.2999999999999999E-4</v>
      </c>
      <c r="AU211" t="s">
        <v>36</v>
      </c>
      <c r="AV211">
        <v>0</v>
      </c>
      <c r="AW211">
        <v>2</v>
      </c>
      <c r="AX211">
        <v>78077451</v>
      </c>
      <c r="AY211">
        <v>1</v>
      </c>
      <c r="AZ211">
        <v>0</v>
      </c>
      <c r="BA211">
        <v>212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V211">
        <v>0</v>
      </c>
      <c r="CW211">
        <v>0</v>
      </c>
      <c r="CX211">
        <f>ROUND(Y211*Source!I128,9)</f>
        <v>0</v>
      </c>
      <c r="CY211">
        <f t="shared" ref="CY211:CY216" si="92">AA211</f>
        <v>44080.4</v>
      </c>
      <c r="CZ211">
        <f t="shared" ref="CZ211:CZ216" si="93">AE211</f>
        <v>1820</v>
      </c>
      <c r="DA211">
        <f t="shared" ref="DA211:DA216" si="94">AI211</f>
        <v>24.22</v>
      </c>
      <c r="DB211">
        <f t="shared" ref="DB211:DB216" si="95">ROUND((ROUND(AT211*CZ211,2)*0),2)</f>
        <v>0</v>
      </c>
      <c r="DC211">
        <f t="shared" ref="DC211:DC216" si="96">ROUND((ROUND(AT211*AG211,2)*0),2)</f>
        <v>0</v>
      </c>
      <c r="DD211" t="s">
        <v>3</v>
      </c>
      <c r="DE211" t="s">
        <v>3</v>
      </c>
      <c r="DF211">
        <f>ROUND(ROUND(AE211*AI211,2)*CX211,2)</f>
        <v>0</v>
      </c>
      <c r="DG211">
        <f t="shared" ref="DG211:DG228" si="97">ROUND(ROUND(AF211,2)*CX211,2)</f>
        <v>0</v>
      </c>
      <c r="DH211">
        <f t="shared" ref="DH211:DH228" si="98">ROUND(ROUND(AG211,2)*CX211,2)</f>
        <v>0</v>
      </c>
      <c r="DI211">
        <f t="shared" si="86"/>
        <v>0</v>
      </c>
      <c r="DJ211">
        <f t="shared" ref="DJ211:DJ216" si="99">DF211</f>
        <v>0</v>
      </c>
      <c r="DK211">
        <v>0</v>
      </c>
      <c r="DL211" t="s">
        <v>3</v>
      </c>
      <c r="DM211">
        <v>0</v>
      </c>
      <c r="DN211" t="s">
        <v>3</v>
      </c>
      <c r="DO211">
        <v>0</v>
      </c>
    </row>
    <row r="212" spans="1:119" x14ac:dyDescent="0.2">
      <c r="A212">
        <f>ROW(Source!A128)</f>
        <v>128</v>
      </c>
      <c r="B212">
        <v>78076343</v>
      </c>
      <c r="C212">
        <v>78077436</v>
      </c>
      <c r="D212">
        <v>37732563</v>
      </c>
      <c r="E212">
        <v>1</v>
      </c>
      <c r="F212">
        <v>1</v>
      </c>
      <c r="G212">
        <v>1</v>
      </c>
      <c r="H212">
        <v>3</v>
      </c>
      <c r="I212" t="s">
        <v>538</v>
      </c>
      <c r="J212" t="s">
        <v>539</v>
      </c>
      <c r="K212" t="s">
        <v>540</v>
      </c>
      <c r="L212">
        <v>1346</v>
      </c>
      <c r="N212">
        <v>1009</v>
      </c>
      <c r="O212" t="s">
        <v>505</v>
      </c>
      <c r="P212" t="s">
        <v>505</v>
      </c>
      <c r="Q212">
        <v>1</v>
      </c>
      <c r="W212">
        <v>0</v>
      </c>
      <c r="X212">
        <v>1831350124</v>
      </c>
      <c r="Y212">
        <f t="shared" si="91"/>
        <v>0</v>
      </c>
      <c r="AA212">
        <v>144.33000000000001</v>
      </c>
      <c r="AB212">
        <v>0</v>
      </c>
      <c r="AC212">
        <v>0</v>
      </c>
      <c r="AD212">
        <v>0</v>
      </c>
      <c r="AE212">
        <v>29.04</v>
      </c>
      <c r="AF212">
        <v>0</v>
      </c>
      <c r="AG212">
        <v>0</v>
      </c>
      <c r="AH212">
        <v>0</v>
      </c>
      <c r="AI212">
        <v>4.97</v>
      </c>
      <c r="AJ212">
        <v>1</v>
      </c>
      <c r="AK212">
        <v>1</v>
      </c>
      <c r="AL212">
        <v>1</v>
      </c>
      <c r="AM212">
        <v>2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3</v>
      </c>
      <c r="AT212">
        <v>0.02</v>
      </c>
      <c r="AU212" t="s">
        <v>36</v>
      </c>
      <c r="AV212">
        <v>0</v>
      </c>
      <c r="AW212">
        <v>2</v>
      </c>
      <c r="AX212">
        <v>78077452</v>
      </c>
      <c r="AY212">
        <v>1</v>
      </c>
      <c r="AZ212">
        <v>0</v>
      </c>
      <c r="BA212">
        <v>213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V212">
        <v>0</v>
      </c>
      <c r="CW212">
        <v>0</v>
      </c>
      <c r="CX212">
        <f>ROUND(Y212*Source!I128,9)</f>
        <v>0</v>
      </c>
      <c r="CY212">
        <f t="shared" si="92"/>
        <v>144.33000000000001</v>
      </c>
      <c r="CZ212">
        <f t="shared" si="93"/>
        <v>29.04</v>
      </c>
      <c r="DA212">
        <f t="shared" si="94"/>
        <v>4.97</v>
      </c>
      <c r="DB212">
        <f t="shared" si="95"/>
        <v>0</v>
      </c>
      <c r="DC212">
        <f t="shared" si="96"/>
        <v>0</v>
      </c>
      <c r="DD212" t="s">
        <v>3</v>
      </c>
      <c r="DE212" t="s">
        <v>3</v>
      </c>
      <c r="DF212">
        <f>ROUND(ROUND(AE212*AI212,2)*CX212,2)</f>
        <v>0</v>
      </c>
      <c r="DG212">
        <f t="shared" si="97"/>
        <v>0</v>
      </c>
      <c r="DH212">
        <f t="shared" si="98"/>
        <v>0</v>
      </c>
      <c r="DI212">
        <f t="shared" si="86"/>
        <v>0</v>
      </c>
      <c r="DJ212">
        <f t="shared" si="99"/>
        <v>0</v>
      </c>
      <c r="DK212">
        <v>0</v>
      </c>
      <c r="DL212" t="s">
        <v>3</v>
      </c>
      <c r="DM212">
        <v>0</v>
      </c>
      <c r="DN212" t="s">
        <v>3</v>
      </c>
      <c r="DO212">
        <v>0</v>
      </c>
    </row>
    <row r="213" spans="1:119" x14ac:dyDescent="0.2">
      <c r="A213">
        <f>ROW(Source!A128)</f>
        <v>128</v>
      </c>
      <c r="B213">
        <v>78076343</v>
      </c>
      <c r="C213">
        <v>78077436</v>
      </c>
      <c r="D213">
        <v>37733044</v>
      </c>
      <c r="E213">
        <v>1</v>
      </c>
      <c r="F213">
        <v>1</v>
      </c>
      <c r="G213">
        <v>1</v>
      </c>
      <c r="H213">
        <v>3</v>
      </c>
      <c r="I213" t="s">
        <v>544</v>
      </c>
      <c r="J213" t="s">
        <v>545</v>
      </c>
      <c r="K213" t="s">
        <v>546</v>
      </c>
      <c r="L213">
        <v>1346</v>
      </c>
      <c r="N213">
        <v>1009</v>
      </c>
      <c r="O213" t="s">
        <v>505</v>
      </c>
      <c r="P213" t="s">
        <v>505</v>
      </c>
      <c r="Q213">
        <v>1</v>
      </c>
      <c r="W213">
        <v>0</v>
      </c>
      <c r="X213">
        <v>-572780356</v>
      </c>
      <c r="Y213">
        <f t="shared" si="91"/>
        <v>0</v>
      </c>
      <c r="AA213">
        <v>642.63</v>
      </c>
      <c r="AB213">
        <v>0</v>
      </c>
      <c r="AC213">
        <v>0</v>
      </c>
      <c r="AD213">
        <v>0</v>
      </c>
      <c r="AE213">
        <v>31</v>
      </c>
      <c r="AF213">
        <v>0</v>
      </c>
      <c r="AG213">
        <v>0</v>
      </c>
      <c r="AH213">
        <v>0</v>
      </c>
      <c r="AI213">
        <v>20.73</v>
      </c>
      <c r="AJ213">
        <v>1</v>
      </c>
      <c r="AK213">
        <v>1</v>
      </c>
      <c r="AL213">
        <v>1</v>
      </c>
      <c r="AM213">
        <v>2</v>
      </c>
      <c r="AN213">
        <v>0</v>
      </c>
      <c r="AO213">
        <v>1</v>
      </c>
      <c r="AP213">
        <v>1</v>
      </c>
      <c r="AQ213">
        <v>0</v>
      </c>
      <c r="AR213">
        <v>0</v>
      </c>
      <c r="AS213" t="s">
        <v>3</v>
      </c>
      <c r="AT213">
        <v>0.16</v>
      </c>
      <c r="AU213" t="s">
        <v>36</v>
      </c>
      <c r="AV213">
        <v>0</v>
      </c>
      <c r="AW213">
        <v>2</v>
      </c>
      <c r="AX213">
        <v>78077453</v>
      </c>
      <c r="AY213">
        <v>1</v>
      </c>
      <c r="AZ213">
        <v>0</v>
      </c>
      <c r="BA213">
        <v>214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V213">
        <v>0</v>
      </c>
      <c r="CW213">
        <v>0</v>
      </c>
      <c r="CX213">
        <f>ROUND(Y213*Source!I128,9)</f>
        <v>0</v>
      </c>
      <c r="CY213">
        <f t="shared" si="92"/>
        <v>642.63</v>
      </c>
      <c r="CZ213">
        <f t="shared" si="93"/>
        <v>31</v>
      </c>
      <c r="DA213">
        <f t="shared" si="94"/>
        <v>20.73</v>
      </c>
      <c r="DB213">
        <f t="shared" si="95"/>
        <v>0</v>
      </c>
      <c r="DC213">
        <f t="shared" si="96"/>
        <v>0</v>
      </c>
      <c r="DD213" t="s">
        <v>3</v>
      </c>
      <c r="DE213" t="s">
        <v>3</v>
      </c>
      <c r="DF213">
        <f>ROUND(ROUND(AE213*AI213,2)*CX213,2)</f>
        <v>0</v>
      </c>
      <c r="DG213">
        <f t="shared" si="97"/>
        <v>0</v>
      </c>
      <c r="DH213">
        <f t="shared" si="98"/>
        <v>0</v>
      </c>
      <c r="DI213">
        <f t="shared" si="86"/>
        <v>0</v>
      </c>
      <c r="DJ213">
        <f t="shared" si="99"/>
        <v>0</v>
      </c>
      <c r="DK213">
        <v>0</v>
      </c>
      <c r="DL213" t="s">
        <v>3</v>
      </c>
      <c r="DM213">
        <v>0</v>
      </c>
      <c r="DN213" t="s">
        <v>3</v>
      </c>
      <c r="DO213">
        <v>0</v>
      </c>
    </row>
    <row r="214" spans="1:119" x14ac:dyDescent="0.2">
      <c r="A214">
        <f>ROW(Source!A128)</f>
        <v>128</v>
      </c>
      <c r="B214">
        <v>78076343</v>
      </c>
      <c r="C214">
        <v>78077436</v>
      </c>
      <c r="D214">
        <v>37791582</v>
      </c>
      <c r="E214">
        <v>1</v>
      </c>
      <c r="F214">
        <v>1</v>
      </c>
      <c r="G214">
        <v>1</v>
      </c>
      <c r="H214">
        <v>3</v>
      </c>
      <c r="I214" t="s">
        <v>576</v>
      </c>
      <c r="J214" t="s">
        <v>577</v>
      </c>
      <c r="K214" t="s">
        <v>578</v>
      </c>
      <c r="L214">
        <v>1354</v>
      </c>
      <c r="N214">
        <v>1010</v>
      </c>
      <c r="O214" t="s">
        <v>258</v>
      </c>
      <c r="P214" t="s">
        <v>258</v>
      </c>
      <c r="Q214">
        <v>1</v>
      </c>
      <c r="W214">
        <v>0</v>
      </c>
      <c r="X214">
        <v>-281656751</v>
      </c>
      <c r="Y214">
        <f t="shared" si="91"/>
        <v>0</v>
      </c>
      <c r="AA214">
        <v>5.09</v>
      </c>
      <c r="AB214">
        <v>0</v>
      </c>
      <c r="AC214">
        <v>0</v>
      </c>
      <c r="AD214">
        <v>0</v>
      </c>
      <c r="AE214">
        <v>0.67</v>
      </c>
      <c r="AF214">
        <v>0</v>
      </c>
      <c r="AG214">
        <v>0</v>
      </c>
      <c r="AH214">
        <v>0</v>
      </c>
      <c r="AI214">
        <v>7.6</v>
      </c>
      <c r="AJ214">
        <v>1</v>
      </c>
      <c r="AK214">
        <v>1</v>
      </c>
      <c r="AL214">
        <v>1</v>
      </c>
      <c r="AM214">
        <v>2</v>
      </c>
      <c r="AN214">
        <v>0</v>
      </c>
      <c r="AO214">
        <v>1</v>
      </c>
      <c r="AP214">
        <v>1</v>
      </c>
      <c r="AQ214">
        <v>0</v>
      </c>
      <c r="AR214">
        <v>0</v>
      </c>
      <c r="AS214" t="s">
        <v>3</v>
      </c>
      <c r="AT214">
        <v>5</v>
      </c>
      <c r="AU214" t="s">
        <v>36</v>
      </c>
      <c r="AV214">
        <v>0</v>
      </c>
      <c r="AW214">
        <v>2</v>
      </c>
      <c r="AX214">
        <v>78077454</v>
      </c>
      <c r="AY214">
        <v>1</v>
      </c>
      <c r="AZ214">
        <v>0</v>
      </c>
      <c r="BA214">
        <v>215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V214">
        <v>0</v>
      </c>
      <c r="CW214">
        <v>0</v>
      </c>
      <c r="CX214">
        <f>ROUND(Y214*Source!I128,9)</f>
        <v>0</v>
      </c>
      <c r="CY214">
        <f t="shared" si="92"/>
        <v>5.09</v>
      </c>
      <c r="CZ214">
        <f t="shared" si="93"/>
        <v>0.67</v>
      </c>
      <c r="DA214">
        <f t="shared" si="94"/>
        <v>7.6</v>
      </c>
      <c r="DB214">
        <f t="shared" si="95"/>
        <v>0</v>
      </c>
      <c r="DC214">
        <f t="shared" si="96"/>
        <v>0</v>
      </c>
      <c r="DD214" t="s">
        <v>3</v>
      </c>
      <c r="DE214" t="s">
        <v>3</v>
      </c>
      <c r="DF214">
        <f>ROUND(ROUND(AE214*AI214,2)*CX214,2)</f>
        <v>0</v>
      </c>
      <c r="DG214">
        <f t="shared" si="97"/>
        <v>0</v>
      </c>
      <c r="DH214">
        <f t="shared" si="98"/>
        <v>0</v>
      </c>
      <c r="DI214">
        <f t="shared" si="86"/>
        <v>0</v>
      </c>
      <c r="DJ214">
        <f t="shared" si="99"/>
        <v>0</v>
      </c>
      <c r="DK214">
        <v>0</v>
      </c>
      <c r="DL214" t="s">
        <v>3</v>
      </c>
      <c r="DM214">
        <v>0</v>
      </c>
      <c r="DN214" t="s">
        <v>3</v>
      </c>
      <c r="DO214">
        <v>0</v>
      </c>
    </row>
    <row r="215" spans="1:119" x14ac:dyDescent="0.2">
      <c r="A215">
        <f>ROW(Source!A128)</f>
        <v>128</v>
      </c>
      <c r="B215">
        <v>78076343</v>
      </c>
      <c r="C215">
        <v>78077436</v>
      </c>
      <c r="D215">
        <v>37800647</v>
      </c>
      <c r="E215">
        <v>1</v>
      </c>
      <c r="F215">
        <v>1</v>
      </c>
      <c r="G215">
        <v>1</v>
      </c>
      <c r="H215">
        <v>3</v>
      </c>
      <c r="I215" t="s">
        <v>579</v>
      </c>
      <c r="J215" t="s">
        <v>580</v>
      </c>
      <c r="K215" t="s">
        <v>581</v>
      </c>
      <c r="L215">
        <v>1356</v>
      </c>
      <c r="N215">
        <v>1010</v>
      </c>
      <c r="O215" t="s">
        <v>582</v>
      </c>
      <c r="P215" t="s">
        <v>582</v>
      </c>
      <c r="Q215">
        <v>1000</v>
      </c>
      <c r="W215">
        <v>0</v>
      </c>
      <c r="X215">
        <v>265074253</v>
      </c>
      <c r="Y215">
        <f t="shared" si="91"/>
        <v>0</v>
      </c>
      <c r="AA215">
        <v>1267.3399999999999</v>
      </c>
      <c r="AB215">
        <v>0</v>
      </c>
      <c r="AC215">
        <v>0</v>
      </c>
      <c r="AD215">
        <v>0</v>
      </c>
      <c r="AE215">
        <v>76.53</v>
      </c>
      <c r="AF215">
        <v>0</v>
      </c>
      <c r="AG215">
        <v>0</v>
      </c>
      <c r="AH215">
        <v>0</v>
      </c>
      <c r="AI215">
        <v>16.559999999999999</v>
      </c>
      <c r="AJ215">
        <v>1</v>
      </c>
      <c r="AK215">
        <v>1</v>
      </c>
      <c r="AL215">
        <v>1</v>
      </c>
      <c r="AM215">
        <v>2</v>
      </c>
      <c r="AN215">
        <v>0</v>
      </c>
      <c r="AO215">
        <v>1</v>
      </c>
      <c r="AP215">
        <v>1</v>
      </c>
      <c r="AQ215">
        <v>0</v>
      </c>
      <c r="AR215">
        <v>0</v>
      </c>
      <c r="AS215" t="s">
        <v>3</v>
      </c>
      <c r="AT215">
        <v>1.2200000000000001E-2</v>
      </c>
      <c r="AU215" t="s">
        <v>36</v>
      </c>
      <c r="AV215">
        <v>0</v>
      </c>
      <c r="AW215">
        <v>2</v>
      </c>
      <c r="AX215">
        <v>78077455</v>
      </c>
      <c r="AY215">
        <v>1</v>
      </c>
      <c r="AZ215">
        <v>0</v>
      </c>
      <c r="BA215">
        <v>216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V215">
        <v>0</v>
      </c>
      <c r="CW215">
        <v>0</v>
      </c>
      <c r="CX215">
        <f>ROUND(Y215*Source!I128,9)</f>
        <v>0</v>
      </c>
      <c r="CY215">
        <f t="shared" si="92"/>
        <v>1267.3399999999999</v>
      </c>
      <c r="CZ215">
        <f t="shared" si="93"/>
        <v>76.53</v>
      </c>
      <c r="DA215">
        <f t="shared" si="94"/>
        <v>16.559999999999999</v>
      </c>
      <c r="DB215">
        <f t="shared" si="95"/>
        <v>0</v>
      </c>
      <c r="DC215">
        <f t="shared" si="96"/>
        <v>0</v>
      </c>
      <c r="DD215" t="s">
        <v>3</v>
      </c>
      <c r="DE215" t="s">
        <v>3</v>
      </c>
      <c r="DF215">
        <f>ROUND(ROUND(AE215*AI215,2)*CX215,2)</f>
        <v>0</v>
      </c>
      <c r="DG215">
        <f t="shared" si="97"/>
        <v>0</v>
      </c>
      <c r="DH215">
        <f t="shared" si="98"/>
        <v>0</v>
      </c>
      <c r="DI215">
        <f t="shared" si="86"/>
        <v>0</v>
      </c>
      <c r="DJ215">
        <f t="shared" si="99"/>
        <v>0</v>
      </c>
      <c r="DK215">
        <v>0</v>
      </c>
      <c r="DL215" t="s">
        <v>3</v>
      </c>
      <c r="DM215">
        <v>0</v>
      </c>
      <c r="DN215" t="s">
        <v>3</v>
      </c>
      <c r="DO215">
        <v>0</v>
      </c>
    </row>
    <row r="216" spans="1:119" x14ac:dyDescent="0.2">
      <c r="A216">
        <f>ROW(Source!A128)</f>
        <v>128</v>
      </c>
      <c r="B216">
        <v>78076343</v>
      </c>
      <c r="C216">
        <v>78077436</v>
      </c>
      <c r="D216">
        <v>37801918</v>
      </c>
      <c r="E216">
        <v>1</v>
      </c>
      <c r="F216">
        <v>1</v>
      </c>
      <c r="G216">
        <v>1</v>
      </c>
      <c r="H216">
        <v>3</v>
      </c>
      <c r="I216" t="s">
        <v>513</v>
      </c>
      <c r="J216" t="s">
        <v>514</v>
      </c>
      <c r="K216" t="s">
        <v>515</v>
      </c>
      <c r="L216">
        <v>1374</v>
      </c>
      <c r="N216">
        <v>1013</v>
      </c>
      <c r="O216" t="s">
        <v>516</v>
      </c>
      <c r="P216" t="s">
        <v>516</v>
      </c>
      <c r="Q216">
        <v>1</v>
      </c>
      <c r="W216">
        <v>0</v>
      </c>
      <c r="X216">
        <v>2131831278</v>
      </c>
      <c r="Y216">
        <f t="shared" si="91"/>
        <v>0</v>
      </c>
      <c r="AA216">
        <v>1</v>
      </c>
      <c r="AB216">
        <v>0</v>
      </c>
      <c r="AC216">
        <v>0</v>
      </c>
      <c r="AD216">
        <v>0</v>
      </c>
      <c r="AE216">
        <v>1</v>
      </c>
      <c r="AF216">
        <v>0</v>
      </c>
      <c r="AG216">
        <v>0</v>
      </c>
      <c r="AH216">
        <v>0</v>
      </c>
      <c r="AI216">
        <v>1</v>
      </c>
      <c r="AJ216">
        <v>1</v>
      </c>
      <c r="AK216">
        <v>1</v>
      </c>
      <c r="AL216">
        <v>1</v>
      </c>
      <c r="AM216">
        <v>-2</v>
      </c>
      <c r="AN216">
        <v>0</v>
      </c>
      <c r="AO216">
        <v>1</v>
      </c>
      <c r="AP216">
        <v>1</v>
      </c>
      <c r="AQ216">
        <v>0</v>
      </c>
      <c r="AR216">
        <v>0</v>
      </c>
      <c r="AS216" t="s">
        <v>3</v>
      </c>
      <c r="AT216">
        <v>0.79</v>
      </c>
      <c r="AU216" t="s">
        <v>36</v>
      </c>
      <c r="AV216">
        <v>0</v>
      </c>
      <c r="AW216">
        <v>2</v>
      </c>
      <c r="AX216">
        <v>78077456</v>
      </c>
      <c r="AY216">
        <v>1</v>
      </c>
      <c r="AZ216">
        <v>0</v>
      </c>
      <c r="BA216">
        <v>217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V216">
        <v>0</v>
      </c>
      <c r="CW216">
        <v>0</v>
      </c>
      <c r="CX216">
        <f>ROUND(Y216*Source!I128,9)</f>
        <v>0</v>
      </c>
      <c r="CY216">
        <f t="shared" si="92"/>
        <v>1</v>
      </c>
      <c r="CZ216">
        <f t="shared" si="93"/>
        <v>1</v>
      </c>
      <c r="DA216">
        <f t="shared" si="94"/>
        <v>1</v>
      </c>
      <c r="DB216">
        <f t="shared" si="95"/>
        <v>0</v>
      </c>
      <c r="DC216">
        <f t="shared" si="96"/>
        <v>0</v>
      </c>
      <c r="DD216" t="s">
        <v>3</v>
      </c>
      <c r="DE216" t="s">
        <v>3</v>
      </c>
      <c r="DF216">
        <f>ROUND(ROUND(AE216,2)*CX216,2)</f>
        <v>0</v>
      </c>
      <c r="DG216">
        <f t="shared" si="97"/>
        <v>0</v>
      </c>
      <c r="DH216">
        <f t="shared" si="98"/>
        <v>0</v>
      </c>
      <c r="DI216">
        <f t="shared" si="86"/>
        <v>0</v>
      </c>
      <c r="DJ216">
        <f t="shared" si="99"/>
        <v>0</v>
      </c>
      <c r="DK216">
        <v>0</v>
      </c>
      <c r="DL216" t="s">
        <v>3</v>
      </c>
      <c r="DM216">
        <v>0</v>
      </c>
      <c r="DN216" t="s">
        <v>3</v>
      </c>
      <c r="DO216">
        <v>0</v>
      </c>
    </row>
    <row r="217" spans="1:119" x14ac:dyDescent="0.2">
      <c r="A217">
        <f>ROW(Source!A135)</f>
        <v>135</v>
      </c>
      <c r="B217">
        <v>78076343</v>
      </c>
      <c r="C217">
        <v>78077463</v>
      </c>
      <c r="D217">
        <v>23351395</v>
      </c>
      <c r="E217">
        <v>1</v>
      </c>
      <c r="F217">
        <v>1</v>
      </c>
      <c r="G217">
        <v>1</v>
      </c>
      <c r="H217">
        <v>1</v>
      </c>
      <c r="I217" t="s">
        <v>523</v>
      </c>
      <c r="J217" t="s">
        <v>3</v>
      </c>
      <c r="K217" t="s">
        <v>524</v>
      </c>
      <c r="L217">
        <v>1369</v>
      </c>
      <c r="N217">
        <v>1013</v>
      </c>
      <c r="O217" t="s">
        <v>492</v>
      </c>
      <c r="P217" t="s">
        <v>492</v>
      </c>
      <c r="Q217">
        <v>1</v>
      </c>
      <c r="W217">
        <v>0</v>
      </c>
      <c r="X217">
        <v>1072260845</v>
      </c>
      <c r="Y217">
        <f t="shared" ref="Y217:Y227" si="100">AT217</f>
        <v>78</v>
      </c>
      <c r="AA217">
        <v>0</v>
      </c>
      <c r="AB217">
        <v>0</v>
      </c>
      <c r="AC217">
        <v>0</v>
      </c>
      <c r="AD217">
        <v>8.99</v>
      </c>
      <c r="AE217">
        <v>0</v>
      </c>
      <c r="AF217">
        <v>0</v>
      </c>
      <c r="AG217">
        <v>0</v>
      </c>
      <c r="AH217">
        <v>8.99</v>
      </c>
      <c r="AI217">
        <v>1</v>
      </c>
      <c r="AJ217">
        <v>1</v>
      </c>
      <c r="AK217">
        <v>1</v>
      </c>
      <c r="AL217">
        <v>1</v>
      </c>
      <c r="AM217">
        <v>-2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3</v>
      </c>
      <c r="AT217">
        <v>78</v>
      </c>
      <c r="AU217" t="s">
        <v>3</v>
      </c>
      <c r="AV217">
        <v>1</v>
      </c>
      <c r="AW217">
        <v>2</v>
      </c>
      <c r="AX217">
        <v>78077472</v>
      </c>
      <c r="AY217">
        <v>1</v>
      </c>
      <c r="AZ217">
        <v>0</v>
      </c>
      <c r="BA217">
        <v>218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U217">
        <f>ROUND(AT217*Source!I135*AH217*AL217,2)</f>
        <v>701.22</v>
      </c>
      <c r="CV217">
        <f>ROUND(Y217*Source!I135,9)</f>
        <v>78</v>
      </c>
      <c r="CW217">
        <v>0</v>
      </c>
      <c r="CX217">
        <f>ROUND(Y217*Source!I135,9)</f>
        <v>78</v>
      </c>
      <c r="CY217">
        <f>AD217</f>
        <v>8.99</v>
      </c>
      <c r="CZ217">
        <f>AH217</f>
        <v>8.99</v>
      </c>
      <c r="DA217">
        <f>AL217</f>
        <v>1</v>
      </c>
      <c r="DB217">
        <f t="shared" ref="DB217:DB227" si="101">ROUND(ROUND(AT217*CZ217,2),2)</f>
        <v>701.22</v>
      </c>
      <c r="DC217">
        <f t="shared" ref="DC217:DC227" si="102">ROUND(ROUND(AT217*AG217,2),2)</f>
        <v>0</v>
      </c>
      <c r="DD217" t="s">
        <v>3</v>
      </c>
      <c r="DE217" t="s">
        <v>3</v>
      </c>
      <c r="DF217">
        <f>ROUND(ROUND(AE217,2)*CX217,2)</f>
        <v>0</v>
      </c>
      <c r="DG217">
        <f t="shared" si="97"/>
        <v>0</v>
      </c>
      <c r="DH217">
        <f t="shared" si="98"/>
        <v>0</v>
      </c>
      <c r="DI217">
        <f t="shared" si="86"/>
        <v>701.22</v>
      </c>
      <c r="DJ217">
        <f>DI217</f>
        <v>701.22</v>
      </c>
      <c r="DK217">
        <v>0</v>
      </c>
      <c r="DL217" t="s">
        <v>3</v>
      </c>
      <c r="DM217">
        <v>0</v>
      </c>
      <c r="DN217" t="s">
        <v>3</v>
      </c>
      <c r="DO217">
        <v>0</v>
      </c>
    </row>
    <row r="218" spans="1:119" x14ac:dyDescent="0.2">
      <c r="A218">
        <f>ROW(Source!A135)</f>
        <v>135</v>
      </c>
      <c r="B218">
        <v>78076343</v>
      </c>
      <c r="C218">
        <v>78077463</v>
      </c>
      <c r="D218">
        <v>37732685</v>
      </c>
      <c r="E218">
        <v>1</v>
      </c>
      <c r="F218">
        <v>1</v>
      </c>
      <c r="G218">
        <v>1</v>
      </c>
      <c r="H218">
        <v>3</v>
      </c>
      <c r="I218" t="s">
        <v>610</v>
      </c>
      <c r="J218" t="s">
        <v>611</v>
      </c>
      <c r="K218" t="s">
        <v>612</v>
      </c>
      <c r="L218">
        <v>1348</v>
      </c>
      <c r="N218">
        <v>1009</v>
      </c>
      <c r="O218" t="s">
        <v>522</v>
      </c>
      <c r="P218" t="s">
        <v>522</v>
      </c>
      <c r="Q218">
        <v>1000</v>
      </c>
      <c r="W218">
        <v>0</v>
      </c>
      <c r="X218">
        <v>1869997933</v>
      </c>
      <c r="Y218">
        <f t="shared" si="100"/>
        <v>5.0000000000000001E-4</v>
      </c>
      <c r="AA218">
        <v>337571.72</v>
      </c>
      <c r="AB218">
        <v>0</v>
      </c>
      <c r="AC218">
        <v>0</v>
      </c>
      <c r="AD218">
        <v>0</v>
      </c>
      <c r="AE218">
        <v>53668</v>
      </c>
      <c r="AF218">
        <v>0</v>
      </c>
      <c r="AG218">
        <v>0</v>
      </c>
      <c r="AH218">
        <v>0</v>
      </c>
      <c r="AI218">
        <v>6.29</v>
      </c>
      <c r="AJ218">
        <v>1</v>
      </c>
      <c r="AK218">
        <v>1</v>
      </c>
      <c r="AL218">
        <v>1</v>
      </c>
      <c r="AM218">
        <v>2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3</v>
      </c>
      <c r="AT218">
        <v>5.0000000000000001E-4</v>
      </c>
      <c r="AU218" t="s">
        <v>3</v>
      </c>
      <c r="AV218">
        <v>0</v>
      </c>
      <c r="AW218">
        <v>2</v>
      </c>
      <c r="AX218">
        <v>78077473</v>
      </c>
      <c r="AY218">
        <v>1</v>
      </c>
      <c r="AZ218">
        <v>0</v>
      </c>
      <c r="BA218">
        <v>219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V218">
        <v>0</v>
      </c>
      <c r="CW218">
        <v>0</v>
      </c>
      <c r="CX218">
        <f>ROUND(Y218*Source!I135,9)</f>
        <v>5.0000000000000001E-4</v>
      </c>
      <c r="CY218">
        <f t="shared" ref="CY218:CY224" si="103">AA218</f>
        <v>337571.72</v>
      </c>
      <c r="CZ218">
        <f t="shared" ref="CZ218:CZ224" si="104">AE218</f>
        <v>53668</v>
      </c>
      <c r="DA218">
        <f t="shared" ref="DA218:DA224" si="105">AI218</f>
        <v>6.29</v>
      </c>
      <c r="DB218">
        <f t="shared" si="101"/>
        <v>26.83</v>
      </c>
      <c r="DC218">
        <f t="shared" si="102"/>
        <v>0</v>
      </c>
      <c r="DD218" t="s">
        <v>3</v>
      </c>
      <c r="DE218" t="s">
        <v>3</v>
      </c>
      <c r="DF218">
        <f t="shared" ref="DF218:DF223" si="106">ROUND(ROUND(AE218*AI218,2)*CX218,2)</f>
        <v>168.79</v>
      </c>
      <c r="DG218">
        <f t="shared" si="97"/>
        <v>0</v>
      </c>
      <c r="DH218">
        <f t="shared" si="98"/>
        <v>0</v>
      </c>
      <c r="DI218">
        <f t="shared" si="86"/>
        <v>0</v>
      </c>
      <c r="DJ218">
        <f t="shared" ref="DJ218:DJ224" si="107">DF218</f>
        <v>168.79</v>
      </c>
      <c r="DK218">
        <v>0</v>
      </c>
      <c r="DL218" t="s">
        <v>3</v>
      </c>
      <c r="DM218">
        <v>0</v>
      </c>
      <c r="DN218" t="s">
        <v>3</v>
      </c>
      <c r="DO218">
        <v>0</v>
      </c>
    </row>
    <row r="219" spans="1:119" x14ac:dyDescent="0.2">
      <c r="A219">
        <f>ROW(Source!A135)</f>
        <v>135</v>
      </c>
      <c r="B219">
        <v>78076343</v>
      </c>
      <c r="C219">
        <v>78077463</v>
      </c>
      <c r="D219">
        <v>37730092</v>
      </c>
      <c r="E219">
        <v>1</v>
      </c>
      <c r="F219">
        <v>1</v>
      </c>
      <c r="G219">
        <v>1</v>
      </c>
      <c r="H219">
        <v>3</v>
      </c>
      <c r="I219" t="s">
        <v>613</v>
      </c>
      <c r="J219" t="s">
        <v>614</v>
      </c>
      <c r="K219" t="s">
        <v>615</v>
      </c>
      <c r="L219">
        <v>1346</v>
      </c>
      <c r="N219">
        <v>1009</v>
      </c>
      <c r="O219" t="s">
        <v>505</v>
      </c>
      <c r="P219" t="s">
        <v>505</v>
      </c>
      <c r="Q219">
        <v>1</v>
      </c>
      <c r="W219">
        <v>0</v>
      </c>
      <c r="X219">
        <v>-504778036</v>
      </c>
      <c r="Y219">
        <f t="shared" si="100"/>
        <v>0.3</v>
      </c>
      <c r="AA219">
        <v>1086.1500000000001</v>
      </c>
      <c r="AB219">
        <v>0</v>
      </c>
      <c r="AC219">
        <v>0</v>
      </c>
      <c r="AD219">
        <v>0</v>
      </c>
      <c r="AE219">
        <v>158.1</v>
      </c>
      <c r="AF219">
        <v>0</v>
      </c>
      <c r="AG219">
        <v>0</v>
      </c>
      <c r="AH219">
        <v>0</v>
      </c>
      <c r="AI219">
        <v>6.87</v>
      </c>
      <c r="AJ219">
        <v>1</v>
      </c>
      <c r="AK219">
        <v>1</v>
      </c>
      <c r="AL219">
        <v>1</v>
      </c>
      <c r="AM219">
        <v>2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3</v>
      </c>
      <c r="AT219">
        <v>0.3</v>
      </c>
      <c r="AU219" t="s">
        <v>3</v>
      </c>
      <c r="AV219">
        <v>0</v>
      </c>
      <c r="AW219">
        <v>2</v>
      </c>
      <c r="AX219">
        <v>78077474</v>
      </c>
      <c r="AY219">
        <v>1</v>
      </c>
      <c r="AZ219">
        <v>0</v>
      </c>
      <c r="BA219">
        <v>220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V219">
        <v>0</v>
      </c>
      <c r="CW219">
        <v>0</v>
      </c>
      <c r="CX219">
        <f>ROUND(Y219*Source!I135,9)</f>
        <v>0.3</v>
      </c>
      <c r="CY219">
        <f t="shared" si="103"/>
        <v>1086.1500000000001</v>
      </c>
      <c r="CZ219">
        <f t="shared" si="104"/>
        <v>158.1</v>
      </c>
      <c r="DA219">
        <f t="shared" si="105"/>
        <v>6.87</v>
      </c>
      <c r="DB219">
        <f t="shared" si="101"/>
        <v>47.43</v>
      </c>
      <c r="DC219">
        <f t="shared" si="102"/>
        <v>0</v>
      </c>
      <c r="DD219" t="s">
        <v>3</v>
      </c>
      <c r="DE219" t="s">
        <v>3</v>
      </c>
      <c r="DF219">
        <f t="shared" si="106"/>
        <v>325.85000000000002</v>
      </c>
      <c r="DG219">
        <f t="shared" si="97"/>
        <v>0</v>
      </c>
      <c r="DH219">
        <f t="shared" si="98"/>
        <v>0</v>
      </c>
      <c r="DI219">
        <f t="shared" si="86"/>
        <v>0</v>
      </c>
      <c r="DJ219">
        <f t="shared" si="107"/>
        <v>325.85000000000002</v>
      </c>
      <c r="DK219">
        <v>0</v>
      </c>
      <c r="DL219" t="s">
        <v>3</v>
      </c>
      <c r="DM219">
        <v>0</v>
      </c>
      <c r="DN219" t="s">
        <v>3</v>
      </c>
      <c r="DO219">
        <v>0</v>
      </c>
    </row>
    <row r="220" spans="1:119" x14ac:dyDescent="0.2">
      <c r="A220">
        <f>ROW(Source!A135)</f>
        <v>135</v>
      </c>
      <c r="B220">
        <v>78076343</v>
      </c>
      <c r="C220">
        <v>78077463</v>
      </c>
      <c r="D220">
        <v>37733035</v>
      </c>
      <c r="E220">
        <v>1</v>
      </c>
      <c r="F220">
        <v>1</v>
      </c>
      <c r="G220">
        <v>1</v>
      </c>
      <c r="H220">
        <v>3</v>
      </c>
      <c r="I220" t="s">
        <v>616</v>
      </c>
      <c r="J220" t="s">
        <v>617</v>
      </c>
      <c r="K220" t="s">
        <v>618</v>
      </c>
      <c r="L220">
        <v>1346</v>
      </c>
      <c r="N220">
        <v>1009</v>
      </c>
      <c r="O220" t="s">
        <v>505</v>
      </c>
      <c r="P220" t="s">
        <v>505</v>
      </c>
      <c r="Q220">
        <v>1</v>
      </c>
      <c r="W220">
        <v>0</v>
      </c>
      <c r="X220">
        <v>-405289866</v>
      </c>
      <c r="Y220">
        <f t="shared" si="100"/>
        <v>0.5</v>
      </c>
      <c r="AA220">
        <v>744.83</v>
      </c>
      <c r="AB220">
        <v>0</v>
      </c>
      <c r="AC220">
        <v>0</v>
      </c>
      <c r="AD220">
        <v>0</v>
      </c>
      <c r="AE220">
        <v>95.86</v>
      </c>
      <c r="AF220">
        <v>0</v>
      </c>
      <c r="AG220">
        <v>0</v>
      </c>
      <c r="AH220">
        <v>0</v>
      </c>
      <c r="AI220">
        <v>7.77</v>
      </c>
      <c r="AJ220">
        <v>1</v>
      </c>
      <c r="AK220">
        <v>1</v>
      </c>
      <c r="AL220">
        <v>1</v>
      </c>
      <c r="AM220">
        <v>2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3</v>
      </c>
      <c r="AT220">
        <v>0.5</v>
      </c>
      <c r="AU220" t="s">
        <v>3</v>
      </c>
      <c r="AV220">
        <v>0</v>
      </c>
      <c r="AW220">
        <v>2</v>
      </c>
      <c r="AX220">
        <v>78077475</v>
      </c>
      <c r="AY220">
        <v>1</v>
      </c>
      <c r="AZ220">
        <v>0</v>
      </c>
      <c r="BA220">
        <v>221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V220">
        <v>0</v>
      </c>
      <c r="CW220">
        <v>0</v>
      </c>
      <c r="CX220">
        <f>ROUND(Y220*Source!I135,9)</f>
        <v>0.5</v>
      </c>
      <c r="CY220">
        <f t="shared" si="103"/>
        <v>744.83</v>
      </c>
      <c r="CZ220">
        <f t="shared" si="104"/>
        <v>95.86</v>
      </c>
      <c r="DA220">
        <f t="shared" si="105"/>
        <v>7.77</v>
      </c>
      <c r="DB220">
        <f t="shared" si="101"/>
        <v>47.93</v>
      </c>
      <c r="DC220">
        <f t="shared" si="102"/>
        <v>0</v>
      </c>
      <c r="DD220" t="s">
        <v>3</v>
      </c>
      <c r="DE220" t="s">
        <v>3</v>
      </c>
      <c r="DF220">
        <f t="shared" si="106"/>
        <v>372.42</v>
      </c>
      <c r="DG220">
        <f t="shared" si="97"/>
        <v>0</v>
      </c>
      <c r="DH220">
        <f t="shared" si="98"/>
        <v>0</v>
      </c>
      <c r="DI220">
        <f t="shared" si="86"/>
        <v>0</v>
      </c>
      <c r="DJ220">
        <f t="shared" si="107"/>
        <v>372.42</v>
      </c>
      <c r="DK220">
        <v>0</v>
      </c>
      <c r="DL220" t="s">
        <v>3</v>
      </c>
      <c r="DM220">
        <v>0</v>
      </c>
      <c r="DN220" t="s">
        <v>3</v>
      </c>
      <c r="DO220">
        <v>0</v>
      </c>
    </row>
    <row r="221" spans="1:119" x14ac:dyDescent="0.2">
      <c r="A221">
        <f>ROW(Source!A135)</f>
        <v>135</v>
      </c>
      <c r="B221">
        <v>78076343</v>
      </c>
      <c r="C221">
        <v>78077463</v>
      </c>
      <c r="D221">
        <v>37744396</v>
      </c>
      <c r="E221">
        <v>1</v>
      </c>
      <c r="F221">
        <v>1</v>
      </c>
      <c r="G221">
        <v>1</v>
      </c>
      <c r="H221">
        <v>3</v>
      </c>
      <c r="I221" t="s">
        <v>619</v>
      </c>
      <c r="J221" t="s">
        <v>620</v>
      </c>
      <c r="K221" t="s">
        <v>621</v>
      </c>
      <c r="L221">
        <v>1355</v>
      </c>
      <c r="N221">
        <v>1010</v>
      </c>
      <c r="O221" t="s">
        <v>622</v>
      </c>
      <c r="P221" t="s">
        <v>622</v>
      </c>
      <c r="Q221">
        <v>100</v>
      </c>
      <c r="W221">
        <v>0</v>
      </c>
      <c r="X221">
        <v>-1469173894</v>
      </c>
      <c r="Y221">
        <f t="shared" si="100"/>
        <v>5</v>
      </c>
      <c r="AA221">
        <v>194.37</v>
      </c>
      <c r="AB221">
        <v>0</v>
      </c>
      <c r="AC221">
        <v>0</v>
      </c>
      <c r="AD221">
        <v>0</v>
      </c>
      <c r="AE221">
        <v>31.35</v>
      </c>
      <c r="AF221">
        <v>0</v>
      </c>
      <c r="AG221">
        <v>0</v>
      </c>
      <c r="AH221">
        <v>0</v>
      </c>
      <c r="AI221">
        <v>6.2</v>
      </c>
      <c r="AJ221">
        <v>1</v>
      </c>
      <c r="AK221">
        <v>1</v>
      </c>
      <c r="AL221">
        <v>1</v>
      </c>
      <c r="AM221">
        <v>2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3</v>
      </c>
      <c r="AT221">
        <v>5</v>
      </c>
      <c r="AU221" t="s">
        <v>3</v>
      </c>
      <c r="AV221">
        <v>0</v>
      </c>
      <c r="AW221">
        <v>2</v>
      </c>
      <c r="AX221">
        <v>78077476</v>
      </c>
      <c r="AY221">
        <v>1</v>
      </c>
      <c r="AZ221">
        <v>0</v>
      </c>
      <c r="BA221">
        <v>222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V221">
        <v>0</v>
      </c>
      <c r="CW221">
        <v>0</v>
      </c>
      <c r="CX221">
        <f>ROUND(Y221*Source!I135,9)</f>
        <v>5</v>
      </c>
      <c r="CY221">
        <f t="shared" si="103"/>
        <v>194.37</v>
      </c>
      <c r="CZ221">
        <f t="shared" si="104"/>
        <v>31.35</v>
      </c>
      <c r="DA221">
        <f t="shared" si="105"/>
        <v>6.2</v>
      </c>
      <c r="DB221">
        <f t="shared" si="101"/>
        <v>156.75</v>
      </c>
      <c r="DC221">
        <f t="shared" si="102"/>
        <v>0</v>
      </c>
      <c r="DD221" t="s">
        <v>3</v>
      </c>
      <c r="DE221" t="s">
        <v>3</v>
      </c>
      <c r="DF221">
        <f t="shared" si="106"/>
        <v>971.85</v>
      </c>
      <c r="DG221">
        <f t="shared" si="97"/>
        <v>0</v>
      </c>
      <c r="DH221">
        <f t="shared" si="98"/>
        <v>0</v>
      </c>
      <c r="DI221">
        <f t="shared" si="86"/>
        <v>0</v>
      </c>
      <c r="DJ221">
        <f t="shared" si="107"/>
        <v>971.85</v>
      </c>
      <c r="DK221">
        <v>0</v>
      </c>
      <c r="DL221" t="s">
        <v>3</v>
      </c>
      <c r="DM221">
        <v>0</v>
      </c>
      <c r="DN221" t="s">
        <v>3</v>
      </c>
      <c r="DO221">
        <v>0</v>
      </c>
    </row>
    <row r="222" spans="1:119" x14ac:dyDescent="0.2">
      <c r="A222">
        <f>ROW(Source!A135)</f>
        <v>135</v>
      </c>
      <c r="B222">
        <v>78076343</v>
      </c>
      <c r="C222">
        <v>78077463</v>
      </c>
      <c r="D222">
        <v>37785795</v>
      </c>
      <c r="E222">
        <v>1</v>
      </c>
      <c r="F222">
        <v>1</v>
      </c>
      <c r="G222">
        <v>1</v>
      </c>
      <c r="H222">
        <v>3</v>
      </c>
      <c r="I222" t="s">
        <v>510</v>
      </c>
      <c r="J222" t="s">
        <v>511</v>
      </c>
      <c r="K222" t="s">
        <v>512</v>
      </c>
      <c r="L222">
        <v>1346</v>
      </c>
      <c r="N222">
        <v>1009</v>
      </c>
      <c r="O222" t="s">
        <v>505</v>
      </c>
      <c r="P222" t="s">
        <v>505</v>
      </c>
      <c r="Q222">
        <v>1</v>
      </c>
      <c r="W222">
        <v>0</v>
      </c>
      <c r="X222">
        <v>-1384209739</v>
      </c>
      <c r="Y222">
        <f t="shared" si="100"/>
        <v>1.5</v>
      </c>
      <c r="AA222">
        <v>1299.83</v>
      </c>
      <c r="AB222">
        <v>0</v>
      </c>
      <c r="AC222">
        <v>0</v>
      </c>
      <c r="AD222">
        <v>0</v>
      </c>
      <c r="AE222">
        <v>69.03</v>
      </c>
      <c r="AF222">
        <v>0</v>
      </c>
      <c r="AG222">
        <v>0</v>
      </c>
      <c r="AH222">
        <v>0</v>
      </c>
      <c r="AI222">
        <v>18.829999999999998</v>
      </c>
      <c r="AJ222">
        <v>1</v>
      </c>
      <c r="AK222">
        <v>1</v>
      </c>
      <c r="AL222">
        <v>1</v>
      </c>
      <c r="AM222">
        <v>2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3</v>
      </c>
      <c r="AT222">
        <v>1.5</v>
      </c>
      <c r="AU222" t="s">
        <v>3</v>
      </c>
      <c r="AV222">
        <v>0</v>
      </c>
      <c r="AW222">
        <v>2</v>
      </c>
      <c r="AX222">
        <v>78077477</v>
      </c>
      <c r="AY222">
        <v>1</v>
      </c>
      <c r="AZ222">
        <v>0</v>
      </c>
      <c r="BA222">
        <v>223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V222">
        <v>0</v>
      </c>
      <c r="CW222">
        <v>0</v>
      </c>
      <c r="CX222">
        <f>ROUND(Y222*Source!I135,9)</f>
        <v>1.5</v>
      </c>
      <c r="CY222">
        <f t="shared" si="103"/>
        <v>1299.83</v>
      </c>
      <c r="CZ222">
        <f t="shared" si="104"/>
        <v>69.03</v>
      </c>
      <c r="DA222">
        <f t="shared" si="105"/>
        <v>18.829999999999998</v>
      </c>
      <c r="DB222">
        <f t="shared" si="101"/>
        <v>103.55</v>
      </c>
      <c r="DC222">
        <f t="shared" si="102"/>
        <v>0</v>
      </c>
      <c r="DD222" t="s">
        <v>3</v>
      </c>
      <c r="DE222" t="s">
        <v>3</v>
      </c>
      <c r="DF222">
        <f t="shared" si="106"/>
        <v>1949.75</v>
      </c>
      <c r="DG222">
        <f t="shared" si="97"/>
        <v>0</v>
      </c>
      <c r="DH222">
        <f t="shared" si="98"/>
        <v>0</v>
      </c>
      <c r="DI222">
        <f t="shared" si="86"/>
        <v>0</v>
      </c>
      <c r="DJ222">
        <f t="shared" si="107"/>
        <v>1949.75</v>
      </c>
      <c r="DK222">
        <v>0</v>
      </c>
      <c r="DL222" t="s">
        <v>3</v>
      </c>
      <c r="DM222">
        <v>0</v>
      </c>
      <c r="DN222" t="s">
        <v>3</v>
      </c>
      <c r="DO222">
        <v>0</v>
      </c>
    </row>
    <row r="223" spans="1:119" x14ac:dyDescent="0.2">
      <c r="A223">
        <f>ROW(Source!A135)</f>
        <v>135</v>
      </c>
      <c r="B223">
        <v>78076343</v>
      </c>
      <c r="C223">
        <v>78077463</v>
      </c>
      <c r="D223">
        <v>37786818</v>
      </c>
      <c r="E223">
        <v>1</v>
      </c>
      <c r="F223">
        <v>1</v>
      </c>
      <c r="G223">
        <v>1</v>
      </c>
      <c r="H223">
        <v>3</v>
      </c>
      <c r="I223" t="s">
        <v>592</v>
      </c>
      <c r="J223" t="s">
        <v>593</v>
      </c>
      <c r="K223" t="s">
        <v>594</v>
      </c>
      <c r="L223">
        <v>1346</v>
      </c>
      <c r="N223">
        <v>1009</v>
      </c>
      <c r="O223" t="s">
        <v>505</v>
      </c>
      <c r="P223" t="s">
        <v>505</v>
      </c>
      <c r="Q223">
        <v>1</v>
      </c>
      <c r="W223">
        <v>0</v>
      </c>
      <c r="X223">
        <v>321068592</v>
      </c>
      <c r="Y223">
        <f t="shared" si="100"/>
        <v>0.3</v>
      </c>
      <c r="AA223">
        <v>296.11</v>
      </c>
      <c r="AB223">
        <v>0</v>
      </c>
      <c r="AC223">
        <v>0</v>
      </c>
      <c r="AD223">
        <v>0</v>
      </c>
      <c r="AE223">
        <v>38.909999999999997</v>
      </c>
      <c r="AF223">
        <v>0</v>
      </c>
      <c r="AG223">
        <v>0</v>
      </c>
      <c r="AH223">
        <v>0</v>
      </c>
      <c r="AI223">
        <v>7.61</v>
      </c>
      <c r="AJ223">
        <v>1</v>
      </c>
      <c r="AK223">
        <v>1</v>
      </c>
      <c r="AL223">
        <v>1</v>
      </c>
      <c r="AM223">
        <v>2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3</v>
      </c>
      <c r="AT223">
        <v>0.3</v>
      </c>
      <c r="AU223" t="s">
        <v>3</v>
      </c>
      <c r="AV223">
        <v>0</v>
      </c>
      <c r="AW223">
        <v>2</v>
      </c>
      <c r="AX223">
        <v>78077478</v>
      </c>
      <c r="AY223">
        <v>1</v>
      </c>
      <c r="AZ223">
        <v>0</v>
      </c>
      <c r="BA223">
        <v>224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V223">
        <v>0</v>
      </c>
      <c r="CW223">
        <v>0</v>
      </c>
      <c r="CX223">
        <f>ROUND(Y223*Source!I135,9)</f>
        <v>0.3</v>
      </c>
      <c r="CY223">
        <f t="shared" si="103"/>
        <v>296.11</v>
      </c>
      <c r="CZ223">
        <f t="shared" si="104"/>
        <v>38.909999999999997</v>
      </c>
      <c r="DA223">
        <f t="shared" si="105"/>
        <v>7.61</v>
      </c>
      <c r="DB223">
        <f t="shared" si="101"/>
        <v>11.67</v>
      </c>
      <c r="DC223">
        <f t="shared" si="102"/>
        <v>0</v>
      </c>
      <c r="DD223" t="s">
        <v>3</v>
      </c>
      <c r="DE223" t="s">
        <v>3</v>
      </c>
      <c r="DF223">
        <f t="shared" si="106"/>
        <v>88.83</v>
      </c>
      <c r="DG223">
        <f t="shared" si="97"/>
        <v>0</v>
      </c>
      <c r="DH223">
        <f t="shared" si="98"/>
        <v>0</v>
      </c>
      <c r="DI223">
        <f t="shared" si="86"/>
        <v>0</v>
      </c>
      <c r="DJ223">
        <f t="shared" si="107"/>
        <v>88.83</v>
      </c>
      <c r="DK223">
        <v>0</v>
      </c>
      <c r="DL223" t="s">
        <v>3</v>
      </c>
      <c r="DM223">
        <v>0</v>
      </c>
      <c r="DN223" t="s">
        <v>3</v>
      </c>
      <c r="DO223">
        <v>0</v>
      </c>
    </row>
    <row r="224" spans="1:119" x14ac:dyDescent="0.2">
      <c r="A224">
        <f>ROW(Source!A135)</f>
        <v>135</v>
      </c>
      <c r="B224">
        <v>78076343</v>
      </c>
      <c r="C224">
        <v>78077463</v>
      </c>
      <c r="D224">
        <v>37801918</v>
      </c>
      <c r="E224">
        <v>1</v>
      </c>
      <c r="F224">
        <v>1</v>
      </c>
      <c r="G224">
        <v>1</v>
      </c>
      <c r="H224">
        <v>3</v>
      </c>
      <c r="I224" t="s">
        <v>513</v>
      </c>
      <c r="J224" t="s">
        <v>514</v>
      </c>
      <c r="K224" t="s">
        <v>515</v>
      </c>
      <c r="L224">
        <v>1374</v>
      </c>
      <c r="N224">
        <v>1013</v>
      </c>
      <c r="O224" t="s">
        <v>516</v>
      </c>
      <c r="P224" t="s">
        <v>516</v>
      </c>
      <c r="Q224">
        <v>1</v>
      </c>
      <c r="W224">
        <v>0</v>
      </c>
      <c r="X224">
        <v>2131831278</v>
      </c>
      <c r="Y224">
        <f t="shared" si="100"/>
        <v>14.02</v>
      </c>
      <c r="AA224">
        <v>1</v>
      </c>
      <c r="AB224">
        <v>0</v>
      </c>
      <c r="AC224">
        <v>0</v>
      </c>
      <c r="AD224">
        <v>0</v>
      </c>
      <c r="AE224">
        <v>1</v>
      </c>
      <c r="AF224">
        <v>0</v>
      </c>
      <c r="AG224">
        <v>0</v>
      </c>
      <c r="AH224">
        <v>0</v>
      </c>
      <c r="AI224">
        <v>1</v>
      </c>
      <c r="AJ224">
        <v>1</v>
      </c>
      <c r="AK224">
        <v>1</v>
      </c>
      <c r="AL224">
        <v>1</v>
      </c>
      <c r="AM224">
        <v>-2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3</v>
      </c>
      <c r="AT224">
        <v>14.02</v>
      </c>
      <c r="AU224" t="s">
        <v>3</v>
      </c>
      <c r="AV224">
        <v>0</v>
      </c>
      <c r="AW224">
        <v>2</v>
      </c>
      <c r="AX224">
        <v>78077480</v>
      </c>
      <c r="AY224">
        <v>1</v>
      </c>
      <c r="AZ224">
        <v>0</v>
      </c>
      <c r="BA224">
        <v>226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V224">
        <v>0</v>
      </c>
      <c r="CW224">
        <v>0</v>
      </c>
      <c r="CX224">
        <f>ROUND(Y224*Source!I135,9)</f>
        <v>14.02</v>
      </c>
      <c r="CY224">
        <f t="shared" si="103"/>
        <v>1</v>
      </c>
      <c r="CZ224">
        <f t="shared" si="104"/>
        <v>1</v>
      </c>
      <c r="DA224">
        <f t="shared" si="105"/>
        <v>1</v>
      </c>
      <c r="DB224">
        <f t="shared" si="101"/>
        <v>14.02</v>
      </c>
      <c r="DC224">
        <f t="shared" si="102"/>
        <v>0</v>
      </c>
      <c r="DD224" t="s">
        <v>3</v>
      </c>
      <c r="DE224" t="s">
        <v>3</v>
      </c>
      <c r="DF224">
        <f t="shared" ref="DF224:DF230" si="108">ROUND(ROUND(AE224,2)*CX224,2)</f>
        <v>14.02</v>
      </c>
      <c r="DG224">
        <f t="shared" si="97"/>
        <v>0</v>
      </c>
      <c r="DH224">
        <f t="shared" si="98"/>
        <v>0</v>
      </c>
      <c r="DI224">
        <f t="shared" si="86"/>
        <v>0</v>
      </c>
      <c r="DJ224">
        <f t="shared" si="107"/>
        <v>14.02</v>
      </c>
      <c r="DK224">
        <v>0</v>
      </c>
      <c r="DL224" t="s">
        <v>3</v>
      </c>
      <c r="DM224">
        <v>0</v>
      </c>
      <c r="DN224" t="s">
        <v>3</v>
      </c>
      <c r="DO224">
        <v>0</v>
      </c>
    </row>
    <row r="225" spans="1:119" x14ac:dyDescent="0.2">
      <c r="A225">
        <f>ROW(Source!A185)</f>
        <v>185</v>
      </c>
      <c r="B225">
        <v>78076343</v>
      </c>
      <c r="C225">
        <v>78077076</v>
      </c>
      <c r="D225">
        <v>23411807</v>
      </c>
      <c r="E225">
        <v>1</v>
      </c>
      <c r="F225">
        <v>1</v>
      </c>
      <c r="G225">
        <v>1</v>
      </c>
      <c r="H225">
        <v>1</v>
      </c>
      <c r="I225" t="s">
        <v>490</v>
      </c>
      <c r="J225" t="s">
        <v>3</v>
      </c>
      <c r="K225" t="s">
        <v>491</v>
      </c>
      <c r="L225">
        <v>1369</v>
      </c>
      <c r="N225">
        <v>1013</v>
      </c>
      <c r="O225" t="s">
        <v>492</v>
      </c>
      <c r="P225" t="s">
        <v>492</v>
      </c>
      <c r="Q225">
        <v>1</v>
      </c>
      <c r="W225">
        <v>0</v>
      </c>
      <c r="X225">
        <v>-1730422519</v>
      </c>
      <c r="Y225">
        <f t="shared" si="100"/>
        <v>1.46</v>
      </c>
      <c r="AA225">
        <v>0</v>
      </c>
      <c r="AB225">
        <v>0</v>
      </c>
      <c r="AC225">
        <v>0</v>
      </c>
      <c r="AD225">
        <v>14.48</v>
      </c>
      <c r="AE225">
        <v>0</v>
      </c>
      <c r="AF225">
        <v>0</v>
      </c>
      <c r="AG225">
        <v>0</v>
      </c>
      <c r="AH225">
        <v>14.48</v>
      </c>
      <c r="AI225">
        <v>1</v>
      </c>
      <c r="AJ225">
        <v>1</v>
      </c>
      <c r="AK225">
        <v>1</v>
      </c>
      <c r="AL225">
        <v>1</v>
      </c>
      <c r="AM225">
        <v>-2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3</v>
      </c>
      <c r="AT225">
        <v>1.46</v>
      </c>
      <c r="AU225" t="s">
        <v>3</v>
      </c>
      <c r="AV225">
        <v>1</v>
      </c>
      <c r="AW225">
        <v>2</v>
      </c>
      <c r="AX225">
        <v>78077080</v>
      </c>
      <c r="AY225">
        <v>1</v>
      </c>
      <c r="AZ225">
        <v>0</v>
      </c>
      <c r="BA225">
        <v>227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U225">
        <f>ROUND(AT225*Source!I185*AH225*AL225,2)</f>
        <v>21.14</v>
      </c>
      <c r="CV225">
        <f>ROUND(Y225*Source!I185,9)</f>
        <v>1.46</v>
      </c>
      <c r="CW225">
        <v>0</v>
      </c>
      <c r="CX225">
        <f>ROUND(Y225*Source!I185,9)</f>
        <v>1.46</v>
      </c>
      <c r="CY225">
        <f>AD225</f>
        <v>14.48</v>
      </c>
      <c r="CZ225">
        <f>AH225</f>
        <v>14.48</v>
      </c>
      <c r="DA225">
        <f>AL225</f>
        <v>1</v>
      </c>
      <c r="DB225">
        <f t="shared" si="101"/>
        <v>21.14</v>
      </c>
      <c r="DC225">
        <f t="shared" si="102"/>
        <v>0</v>
      </c>
      <c r="DD225" t="s">
        <v>3</v>
      </c>
      <c r="DE225" t="s">
        <v>3</v>
      </c>
      <c r="DF225">
        <f t="shared" si="108"/>
        <v>0</v>
      </c>
      <c r="DG225">
        <f t="shared" si="97"/>
        <v>0</v>
      </c>
      <c r="DH225">
        <f t="shared" si="98"/>
        <v>0</v>
      </c>
      <c r="DI225">
        <f t="shared" si="86"/>
        <v>21.14</v>
      </c>
      <c r="DJ225">
        <f>DI225</f>
        <v>21.14</v>
      </c>
      <c r="DK225">
        <v>0</v>
      </c>
      <c r="DL225" t="s">
        <v>3</v>
      </c>
      <c r="DM225">
        <v>0</v>
      </c>
      <c r="DN225" t="s">
        <v>3</v>
      </c>
      <c r="DO225">
        <v>0</v>
      </c>
    </row>
    <row r="226" spans="1:119" x14ac:dyDescent="0.2">
      <c r="A226">
        <f>ROW(Source!A185)</f>
        <v>185</v>
      </c>
      <c r="B226">
        <v>78076343</v>
      </c>
      <c r="C226">
        <v>78077076</v>
      </c>
      <c r="D226">
        <v>23420374</v>
      </c>
      <c r="E226">
        <v>1</v>
      </c>
      <c r="F226">
        <v>1</v>
      </c>
      <c r="G226">
        <v>1</v>
      </c>
      <c r="H226">
        <v>1</v>
      </c>
      <c r="I226" t="s">
        <v>493</v>
      </c>
      <c r="J226" t="s">
        <v>3</v>
      </c>
      <c r="K226" t="s">
        <v>494</v>
      </c>
      <c r="L226">
        <v>1369</v>
      </c>
      <c r="N226">
        <v>1013</v>
      </c>
      <c r="O226" t="s">
        <v>492</v>
      </c>
      <c r="P226" t="s">
        <v>492</v>
      </c>
      <c r="Q226">
        <v>1</v>
      </c>
      <c r="W226">
        <v>0</v>
      </c>
      <c r="X226">
        <v>411985308</v>
      </c>
      <c r="Y226">
        <f t="shared" si="100"/>
        <v>1.17</v>
      </c>
      <c r="AA226">
        <v>0</v>
      </c>
      <c r="AB226">
        <v>0</v>
      </c>
      <c r="AC226">
        <v>0</v>
      </c>
      <c r="AD226">
        <v>13.17</v>
      </c>
      <c r="AE226">
        <v>0</v>
      </c>
      <c r="AF226">
        <v>0</v>
      </c>
      <c r="AG226">
        <v>0</v>
      </c>
      <c r="AH226">
        <v>13.17</v>
      </c>
      <c r="AI226">
        <v>1</v>
      </c>
      <c r="AJ226">
        <v>1</v>
      </c>
      <c r="AK226">
        <v>1</v>
      </c>
      <c r="AL226">
        <v>1</v>
      </c>
      <c r="AM226">
        <v>-2</v>
      </c>
      <c r="AN226">
        <v>0</v>
      </c>
      <c r="AO226">
        <v>1</v>
      </c>
      <c r="AP226">
        <v>0</v>
      </c>
      <c r="AQ226">
        <v>0</v>
      </c>
      <c r="AR226">
        <v>0</v>
      </c>
      <c r="AS226" t="s">
        <v>3</v>
      </c>
      <c r="AT226">
        <v>1.17</v>
      </c>
      <c r="AU226" t="s">
        <v>3</v>
      </c>
      <c r="AV226">
        <v>1</v>
      </c>
      <c r="AW226">
        <v>2</v>
      </c>
      <c r="AX226">
        <v>78077081</v>
      </c>
      <c r="AY226">
        <v>1</v>
      </c>
      <c r="AZ226">
        <v>0</v>
      </c>
      <c r="BA226">
        <v>228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U226">
        <f>ROUND(AT226*Source!I185*AH226*AL226,2)</f>
        <v>15.41</v>
      </c>
      <c r="CV226">
        <f>ROUND(Y226*Source!I185,9)</f>
        <v>1.17</v>
      </c>
      <c r="CW226">
        <v>0</v>
      </c>
      <c r="CX226">
        <f>ROUND(Y226*Source!I185,9)</f>
        <v>1.17</v>
      </c>
      <c r="CY226">
        <f>AD226</f>
        <v>13.17</v>
      </c>
      <c r="CZ226">
        <f>AH226</f>
        <v>13.17</v>
      </c>
      <c r="DA226">
        <f>AL226</f>
        <v>1</v>
      </c>
      <c r="DB226">
        <f t="shared" si="101"/>
        <v>15.41</v>
      </c>
      <c r="DC226">
        <f t="shared" si="102"/>
        <v>0</v>
      </c>
      <c r="DD226" t="s">
        <v>3</v>
      </c>
      <c r="DE226" t="s">
        <v>3</v>
      </c>
      <c r="DF226">
        <f t="shared" si="108"/>
        <v>0</v>
      </c>
      <c r="DG226">
        <f t="shared" si="97"/>
        <v>0</v>
      </c>
      <c r="DH226">
        <f t="shared" si="98"/>
        <v>0</v>
      </c>
      <c r="DI226">
        <f t="shared" si="86"/>
        <v>15.41</v>
      </c>
      <c r="DJ226">
        <f>DI226</f>
        <v>15.41</v>
      </c>
      <c r="DK226">
        <v>0</v>
      </c>
      <c r="DL226" t="s">
        <v>3</v>
      </c>
      <c r="DM226">
        <v>0</v>
      </c>
      <c r="DN226" t="s">
        <v>3</v>
      </c>
      <c r="DO226">
        <v>0</v>
      </c>
    </row>
    <row r="227" spans="1:119" x14ac:dyDescent="0.2">
      <c r="A227">
        <f>ROW(Source!A185)</f>
        <v>185</v>
      </c>
      <c r="B227">
        <v>78076343</v>
      </c>
      <c r="C227">
        <v>78077076</v>
      </c>
      <c r="D227">
        <v>23568438</v>
      </c>
      <c r="E227">
        <v>1</v>
      </c>
      <c r="F227">
        <v>1</v>
      </c>
      <c r="G227">
        <v>1</v>
      </c>
      <c r="H227">
        <v>1</v>
      </c>
      <c r="I227" t="s">
        <v>495</v>
      </c>
      <c r="J227" t="s">
        <v>3</v>
      </c>
      <c r="K227" t="s">
        <v>496</v>
      </c>
      <c r="L227">
        <v>1369</v>
      </c>
      <c r="N227">
        <v>1013</v>
      </c>
      <c r="O227" t="s">
        <v>492</v>
      </c>
      <c r="P227" t="s">
        <v>492</v>
      </c>
      <c r="Q227">
        <v>1</v>
      </c>
      <c r="W227">
        <v>0</v>
      </c>
      <c r="X227">
        <v>712852101</v>
      </c>
      <c r="Y227">
        <f t="shared" si="100"/>
        <v>1.87</v>
      </c>
      <c r="AA227">
        <v>0</v>
      </c>
      <c r="AB227">
        <v>0</v>
      </c>
      <c r="AC227">
        <v>0</v>
      </c>
      <c r="AD227">
        <v>15.83</v>
      </c>
      <c r="AE227">
        <v>0</v>
      </c>
      <c r="AF227">
        <v>0</v>
      </c>
      <c r="AG227">
        <v>0</v>
      </c>
      <c r="AH227">
        <v>15.83</v>
      </c>
      <c r="AI227">
        <v>1</v>
      </c>
      <c r="AJ227">
        <v>1</v>
      </c>
      <c r="AK227">
        <v>1</v>
      </c>
      <c r="AL227">
        <v>1</v>
      </c>
      <c r="AM227">
        <v>-2</v>
      </c>
      <c r="AN227">
        <v>0</v>
      </c>
      <c r="AO227">
        <v>1</v>
      </c>
      <c r="AP227">
        <v>0</v>
      </c>
      <c r="AQ227">
        <v>0</v>
      </c>
      <c r="AR227">
        <v>0</v>
      </c>
      <c r="AS227" t="s">
        <v>3</v>
      </c>
      <c r="AT227">
        <v>1.87</v>
      </c>
      <c r="AU227" t="s">
        <v>3</v>
      </c>
      <c r="AV227">
        <v>1</v>
      </c>
      <c r="AW227">
        <v>2</v>
      </c>
      <c r="AX227">
        <v>78077082</v>
      </c>
      <c r="AY227">
        <v>1</v>
      </c>
      <c r="AZ227">
        <v>0</v>
      </c>
      <c r="BA227">
        <v>229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U227">
        <f>ROUND(AT227*Source!I185*AH227*AL227,2)</f>
        <v>29.6</v>
      </c>
      <c r="CV227">
        <f>ROUND(Y227*Source!I185,9)</f>
        <v>1.87</v>
      </c>
      <c r="CW227">
        <v>0</v>
      </c>
      <c r="CX227">
        <f>ROUND(Y227*Source!I185,9)</f>
        <v>1.87</v>
      </c>
      <c r="CY227">
        <f>AD227</f>
        <v>15.83</v>
      </c>
      <c r="CZ227">
        <f>AH227</f>
        <v>15.83</v>
      </c>
      <c r="DA227">
        <f>AL227</f>
        <v>1</v>
      </c>
      <c r="DB227">
        <f t="shared" si="101"/>
        <v>29.6</v>
      </c>
      <c r="DC227">
        <f t="shared" si="102"/>
        <v>0</v>
      </c>
      <c r="DD227" t="s">
        <v>3</v>
      </c>
      <c r="DE227" t="s">
        <v>3</v>
      </c>
      <c r="DF227">
        <f t="shared" si="108"/>
        <v>0</v>
      </c>
      <c r="DG227">
        <f t="shared" si="97"/>
        <v>0</v>
      </c>
      <c r="DH227">
        <f t="shared" si="98"/>
        <v>0</v>
      </c>
      <c r="DI227">
        <f t="shared" si="86"/>
        <v>29.6</v>
      </c>
      <c r="DJ227">
        <f>DI227</f>
        <v>29.6</v>
      </c>
      <c r="DK227">
        <v>0</v>
      </c>
      <c r="DL227" t="s">
        <v>3</v>
      </c>
      <c r="DM227">
        <v>0</v>
      </c>
      <c r="DN227" t="s">
        <v>3</v>
      </c>
      <c r="DO227">
        <v>0</v>
      </c>
    </row>
    <row r="228" spans="1:119" x14ac:dyDescent="0.2">
      <c r="A228">
        <f>ROW(Source!A230)</f>
        <v>230</v>
      </c>
      <c r="B228">
        <v>78076343</v>
      </c>
      <c r="C228">
        <v>78077084</v>
      </c>
      <c r="D228">
        <v>23361066</v>
      </c>
      <c r="E228">
        <v>1</v>
      </c>
      <c r="F228">
        <v>1</v>
      </c>
      <c r="G228">
        <v>1</v>
      </c>
      <c r="H228">
        <v>1</v>
      </c>
      <c r="I228" t="s">
        <v>597</v>
      </c>
      <c r="J228" t="s">
        <v>3</v>
      </c>
      <c r="K228" t="s">
        <v>598</v>
      </c>
      <c r="L228">
        <v>1369</v>
      </c>
      <c r="N228">
        <v>1013</v>
      </c>
      <c r="O228" t="s">
        <v>492</v>
      </c>
      <c r="P228" t="s">
        <v>492</v>
      </c>
      <c r="Q228">
        <v>1</v>
      </c>
      <c r="W228">
        <v>0</v>
      </c>
      <c r="X228">
        <v>-926322269</v>
      </c>
      <c r="Y228">
        <f>((AT228*1.25)*0.7)</f>
        <v>2.3362499999999997</v>
      </c>
      <c r="AA228">
        <v>0</v>
      </c>
      <c r="AB228">
        <v>0</v>
      </c>
      <c r="AC228">
        <v>0</v>
      </c>
      <c r="AD228">
        <v>10.23</v>
      </c>
      <c r="AE228">
        <v>0</v>
      </c>
      <c r="AF228">
        <v>0</v>
      </c>
      <c r="AG228">
        <v>0</v>
      </c>
      <c r="AH228">
        <v>10.23</v>
      </c>
      <c r="AI228">
        <v>1</v>
      </c>
      <c r="AJ228">
        <v>1</v>
      </c>
      <c r="AK228">
        <v>1</v>
      </c>
      <c r="AL228">
        <v>1</v>
      </c>
      <c r="AM228">
        <v>-2</v>
      </c>
      <c r="AN228">
        <v>0</v>
      </c>
      <c r="AO228">
        <v>1</v>
      </c>
      <c r="AP228">
        <v>1</v>
      </c>
      <c r="AQ228">
        <v>0</v>
      </c>
      <c r="AR228">
        <v>0</v>
      </c>
      <c r="AS228" t="s">
        <v>3</v>
      </c>
      <c r="AT228">
        <v>2.67</v>
      </c>
      <c r="AU228" t="s">
        <v>355</v>
      </c>
      <c r="AV228">
        <v>1</v>
      </c>
      <c r="AW228">
        <v>2</v>
      </c>
      <c r="AX228">
        <v>78077090</v>
      </c>
      <c r="AY228">
        <v>1</v>
      </c>
      <c r="AZ228">
        <v>0</v>
      </c>
      <c r="BA228">
        <v>230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U228">
        <f>ROUND(AT228*Source!I230*AH228*AL228,2)</f>
        <v>109.26</v>
      </c>
      <c r="CV228">
        <f>ROUND(Y228*Source!I230,9)</f>
        <v>9.3450000000000006</v>
      </c>
      <c r="CW228">
        <v>0</v>
      </c>
      <c r="CX228">
        <f>ROUND(Y228*Source!I230,9)</f>
        <v>9.3450000000000006</v>
      </c>
      <c r="CY228">
        <f>AD228</f>
        <v>10.23</v>
      </c>
      <c r="CZ228">
        <f>AH228</f>
        <v>10.23</v>
      </c>
      <c r="DA228">
        <f>AL228</f>
        <v>1</v>
      </c>
      <c r="DB228">
        <f>ROUND(((ROUND(AT228*CZ228,2)*1.25)*0.7),2)</f>
        <v>23.9</v>
      </c>
      <c r="DC228">
        <f>ROUND(((ROUND(AT228*AG228,2)*1.25)*0.7),2)</f>
        <v>0</v>
      </c>
      <c r="DD228" t="s">
        <v>3</v>
      </c>
      <c r="DE228" t="s">
        <v>3</v>
      </c>
      <c r="DF228">
        <f t="shared" si="108"/>
        <v>0</v>
      </c>
      <c r="DG228">
        <f t="shared" si="97"/>
        <v>0</v>
      </c>
      <c r="DH228">
        <f t="shared" si="98"/>
        <v>0</v>
      </c>
      <c r="DI228">
        <f t="shared" si="86"/>
        <v>95.6</v>
      </c>
      <c r="DJ228">
        <f>DI228</f>
        <v>95.6</v>
      </c>
      <c r="DK228">
        <v>0</v>
      </c>
      <c r="DL228" t="s">
        <v>3</v>
      </c>
      <c r="DM228">
        <v>0</v>
      </c>
      <c r="DN228" t="s">
        <v>3</v>
      </c>
      <c r="DO228">
        <v>0</v>
      </c>
    </row>
    <row r="229" spans="1:119" x14ac:dyDescent="0.2">
      <c r="A229">
        <f>ROW(Source!A230)</f>
        <v>230</v>
      </c>
      <c r="B229">
        <v>78076343</v>
      </c>
      <c r="C229">
        <v>78077084</v>
      </c>
      <c r="D229">
        <v>37803303</v>
      </c>
      <c r="E229">
        <v>1</v>
      </c>
      <c r="F229">
        <v>1</v>
      </c>
      <c r="G229">
        <v>1</v>
      </c>
      <c r="H229">
        <v>2</v>
      </c>
      <c r="I229" t="s">
        <v>552</v>
      </c>
      <c r="J229" t="s">
        <v>553</v>
      </c>
      <c r="K229" t="s">
        <v>554</v>
      </c>
      <c r="L229">
        <v>1368</v>
      </c>
      <c r="N229">
        <v>1011</v>
      </c>
      <c r="O229" t="s">
        <v>187</v>
      </c>
      <c r="P229" t="s">
        <v>187</v>
      </c>
      <c r="Q229">
        <v>1</v>
      </c>
      <c r="W229">
        <v>0</v>
      </c>
      <c r="X229">
        <v>325281995</v>
      </c>
      <c r="Y229">
        <f>(AT229*0.7)</f>
        <v>0.161</v>
      </c>
      <c r="AA229">
        <v>0</v>
      </c>
      <c r="AB229">
        <v>22.18</v>
      </c>
      <c r="AC229">
        <v>0</v>
      </c>
      <c r="AD229">
        <v>0</v>
      </c>
      <c r="AE229">
        <v>0</v>
      </c>
      <c r="AF229">
        <v>1.98</v>
      </c>
      <c r="AG229">
        <v>0</v>
      </c>
      <c r="AH229">
        <v>0</v>
      </c>
      <c r="AI229">
        <v>1</v>
      </c>
      <c r="AJ229">
        <v>11.2</v>
      </c>
      <c r="AK229">
        <v>37.31</v>
      </c>
      <c r="AL229">
        <v>1</v>
      </c>
      <c r="AM229">
        <v>2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3</v>
      </c>
      <c r="AT229">
        <v>0.23</v>
      </c>
      <c r="AU229" t="s">
        <v>354</v>
      </c>
      <c r="AV229">
        <v>0</v>
      </c>
      <c r="AW229">
        <v>2</v>
      </c>
      <c r="AX229">
        <v>78077091</v>
      </c>
      <c r="AY229">
        <v>1</v>
      </c>
      <c r="AZ229">
        <v>0</v>
      </c>
      <c r="BA229">
        <v>231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V229">
        <v>0</v>
      </c>
      <c r="CW229">
        <f>ROUND(Y229*Source!I230*DO229,9)</f>
        <v>0</v>
      </c>
      <c r="CX229">
        <f>ROUND(Y229*Source!I230,9)</f>
        <v>0.64400000000000002</v>
      </c>
      <c r="CY229">
        <f>AB229</f>
        <v>22.18</v>
      </c>
      <c r="CZ229">
        <f>AF229</f>
        <v>1.98</v>
      </c>
      <c r="DA229">
        <f>AJ229</f>
        <v>11.2</v>
      </c>
      <c r="DB229">
        <f>ROUND((ROUND(AT229*CZ229,2)*0.7),2)</f>
        <v>0.32</v>
      </c>
      <c r="DC229">
        <f>ROUND((ROUND(AT229*AG229,2)*0.7),2)</f>
        <v>0</v>
      </c>
      <c r="DD229" t="s">
        <v>3</v>
      </c>
      <c r="DE229" t="s">
        <v>3</v>
      </c>
      <c r="DF229">
        <f t="shared" si="108"/>
        <v>0</v>
      </c>
      <c r="DG229">
        <f>ROUND(ROUND(AF229*AJ229,2)*CX229,2)</f>
        <v>14.28</v>
      </c>
      <c r="DH229">
        <f>ROUND(ROUND(AG229*AK229,2)*CX229,2)</f>
        <v>0</v>
      </c>
      <c r="DI229">
        <f t="shared" si="86"/>
        <v>0</v>
      </c>
      <c r="DJ229">
        <f>DG229</f>
        <v>14.28</v>
      </c>
      <c r="DK229">
        <v>0</v>
      </c>
      <c r="DL229" t="s">
        <v>3</v>
      </c>
      <c r="DM229">
        <v>0</v>
      </c>
      <c r="DN229" t="s">
        <v>3</v>
      </c>
      <c r="DO229">
        <v>0</v>
      </c>
    </row>
    <row r="230" spans="1:119" x14ac:dyDescent="0.2">
      <c r="A230">
        <f>ROW(Source!A230)</f>
        <v>230</v>
      </c>
      <c r="B230">
        <v>78076343</v>
      </c>
      <c r="C230">
        <v>78077084</v>
      </c>
      <c r="D230">
        <v>37804139</v>
      </c>
      <c r="E230">
        <v>1</v>
      </c>
      <c r="F230">
        <v>1</v>
      </c>
      <c r="G230">
        <v>1</v>
      </c>
      <c r="H230">
        <v>2</v>
      </c>
      <c r="I230" t="s">
        <v>599</v>
      </c>
      <c r="J230" t="s">
        <v>600</v>
      </c>
      <c r="K230" t="s">
        <v>601</v>
      </c>
      <c r="L230">
        <v>1368</v>
      </c>
      <c r="N230">
        <v>1011</v>
      </c>
      <c r="O230" t="s">
        <v>187</v>
      </c>
      <c r="P230" t="s">
        <v>187</v>
      </c>
      <c r="Q230">
        <v>1</v>
      </c>
      <c r="W230">
        <v>0</v>
      </c>
      <c r="X230">
        <v>1888954426</v>
      </c>
      <c r="Y230">
        <f>(AT230*0.7)</f>
        <v>7.6999999999999999E-2</v>
      </c>
      <c r="AA230">
        <v>0</v>
      </c>
      <c r="AB230">
        <v>107.72</v>
      </c>
      <c r="AC230">
        <v>0</v>
      </c>
      <c r="AD230">
        <v>0</v>
      </c>
      <c r="AE230">
        <v>0</v>
      </c>
      <c r="AF230">
        <v>28.88</v>
      </c>
      <c r="AG230">
        <v>0</v>
      </c>
      <c r="AH230">
        <v>0</v>
      </c>
      <c r="AI230">
        <v>1</v>
      </c>
      <c r="AJ230">
        <v>3.73</v>
      </c>
      <c r="AK230">
        <v>37.31</v>
      </c>
      <c r="AL230">
        <v>1</v>
      </c>
      <c r="AM230">
        <v>2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3</v>
      </c>
      <c r="AT230">
        <v>0.11</v>
      </c>
      <c r="AU230" t="s">
        <v>354</v>
      </c>
      <c r="AV230">
        <v>0</v>
      </c>
      <c r="AW230">
        <v>2</v>
      </c>
      <c r="AX230">
        <v>78077092</v>
      </c>
      <c r="AY230">
        <v>1</v>
      </c>
      <c r="AZ230">
        <v>0</v>
      </c>
      <c r="BA230">
        <v>232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V230">
        <v>0</v>
      </c>
      <c r="CW230">
        <f>ROUND(Y230*Source!I230*DO230,9)</f>
        <v>0</v>
      </c>
      <c r="CX230">
        <f>ROUND(Y230*Source!I230,9)</f>
        <v>0.308</v>
      </c>
      <c r="CY230">
        <f>AB230</f>
        <v>107.72</v>
      </c>
      <c r="CZ230">
        <f>AF230</f>
        <v>28.88</v>
      </c>
      <c r="DA230">
        <f>AJ230</f>
        <v>3.73</v>
      </c>
      <c r="DB230">
        <f>ROUND((ROUND(AT230*CZ230,2)*0.7),2)</f>
        <v>2.23</v>
      </c>
      <c r="DC230">
        <f>ROUND((ROUND(AT230*AG230,2)*0.7),2)</f>
        <v>0</v>
      </c>
      <c r="DD230" t="s">
        <v>3</v>
      </c>
      <c r="DE230" t="s">
        <v>3</v>
      </c>
      <c r="DF230">
        <f t="shared" si="108"/>
        <v>0</v>
      </c>
      <c r="DG230">
        <f>ROUND(ROUND(AF230*AJ230,2)*CX230,2)</f>
        <v>33.18</v>
      </c>
      <c r="DH230">
        <f>ROUND(ROUND(AG230*AK230,2)*CX230,2)</f>
        <v>0</v>
      </c>
      <c r="DI230">
        <f t="shared" si="86"/>
        <v>0</v>
      </c>
      <c r="DJ230">
        <f>DG230</f>
        <v>33.18</v>
      </c>
      <c r="DK230">
        <v>0</v>
      </c>
      <c r="DL230" t="s">
        <v>3</v>
      </c>
      <c r="DM230">
        <v>0</v>
      </c>
      <c r="DN230" t="s">
        <v>3</v>
      </c>
      <c r="DO230">
        <v>0</v>
      </c>
    </row>
    <row r="231" spans="1:119" x14ac:dyDescent="0.2">
      <c r="A231">
        <f>ROW(Source!A230)</f>
        <v>230</v>
      </c>
      <c r="B231">
        <v>78076343</v>
      </c>
      <c r="C231">
        <v>78077084</v>
      </c>
      <c r="D231">
        <v>37737063</v>
      </c>
      <c r="E231">
        <v>1</v>
      </c>
      <c r="F231">
        <v>1</v>
      </c>
      <c r="G231">
        <v>1</v>
      </c>
      <c r="H231">
        <v>3</v>
      </c>
      <c r="I231" t="s">
        <v>561</v>
      </c>
      <c r="J231" t="s">
        <v>562</v>
      </c>
      <c r="K231" t="s">
        <v>563</v>
      </c>
      <c r="L231">
        <v>1358</v>
      </c>
      <c r="N231">
        <v>1010</v>
      </c>
      <c r="O231" t="s">
        <v>509</v>
      </c>
      <c r="P231" t="s">
        <v>509</v>
      </c>
      <c r="Q231">
        <v>10</v>
      </c>
      <c r="W231">
        <v>0</v>
      </c>
      <c r="X231">
        <v>-1114064279</v>
      </c>
      <c r="Y231">
        <f>((AT231*0)*0)</f>
        <v>0</v>
      </c>
      <c r="AA231">
        <v>7.49</v>
      </c>
      <c r="AB231">
        <v>0</v>
      </c>
      <c r="AC231">
        <v>0</v>
      </c>
      <c r="AD231">
        <v>0</v>
      </c>
      <c r="AE231">
        <v>1.8</v>
      </c>
      <c r="AF231">
        <v>0</v>
      </c>
      <c r="AG231">
        <v>0</v>
      </c>
      <c r="AH231">
        <v>0</v>
      </c>
      <c r="AI231">
        <v>4.16</v>
      </c>
      <c r="AJ231">
        <v>1</v>
      </c>
      <c r="AK231">
        <v>1</v>
      </c>
      <c r="AL231">
        <v>1</v>
      </c>
      <c r="AM231">
        <v>2</v>
      </c>
      <c r="AN231">
        <v>0</v>
      </c>
      <c r="AO231">
        <v>1</v>
      </c>
      <c r="AP231">
        <v>1</v>
      </c>
      <c r="AQ231">
        <v>0</v>
      </c>
      <c r="AR231">
        <v>0</v>
      </c>
      <c r="AS231" t="s">
        <v>3</v>
      </c>
      <c r="AT231">
        <v>0.2</v>
      </c>
      <c r="AU231" t="s">
        <v>353</v>
      </c>
      <c r="AV231">
        <v>0</v>
      </c>
      <c r="AW231">
        <v>2</v>
      </c>
      <c r="AX231">
        <v>78077093</v>
      </c>
      <c r="AY231">
        <v>1</v>
      </c>
      <c r="AZ231">
        <v>0</v>
      </c>
      <c r="BA231">
        <v>233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V231">
        <v>0</v>
      </c>
      <c r="CW231">
        <v>0</v>
      </c>
      <c r="CX231">
        <f>ROUND(Y231*Source!I230,9)</f>
        <v>0</v>
      </c>
      <c r="CY231">
        <f>AA231</f>
        <v>7.49</v>
      </c>
      <c r="CZ231">
        <f>AE231</f>
        <v>1.8</v>
      </c>
      <c r="DA231">
        <f>AI231</f>
        <v>4.16</v>
      </c>
      <c r="DB231">
        <f>ROUND(((ROUND(AT231*CZ231,2)*0)*0),2)</f>
        <v>0</v>
      </c>
      <c r="DC231">
        <f>ROUND(((ROUND(AT231*AG231,2)*0)*0),2)</f>
        <v>0</v>
      </c>
      <c r="DD231" t="s">
        <v>3</v>
      </c>
      <c r="DE231" t="s">
        <v>3</v>
      </c>
      <c r="DF231">
        <f>ROUND(ROUND(AE231*AI231,2)*CX231,2)</f>
        <v>0</v>
      </c>
      <c r="DG231">
        <f>ROUND(ROUND(AF231,2)*CX231,2)</f>
        <v>0</v>
      </c>
      <c r="DH231">
        <f>ROUND(ROUND(AG231,2)*CX231,2)</f>
        <v>0</v>
      </c>
      <c r="DI231">
        <f t="shared" si="86"/>
        <v>0</v>
      </c>
      <c r="DJ231">
        <f>DF231</f>
        <v>0</v>
      </c>
      <c r="DK231">
        <v>0</v>
      </c>
      <c r="DL231" t="s">
        <v>3</v>
      </c>
      <c r="DM231">
        <v>0</v>
      </c>
      <c r="DN231" t="s">
        <v>3</v>
      </c>
      <c r="DO231">
        <v>0</v>
      </c>
    </row>
    <row r="232" spans="1:119" x14ac:dyDescent="0.2">
      <c r="A232">
        <f>ROW(Source!A230)</f>
        <v>230</v>
      </c>
      <c r="B232">
        <v>78076343</v>
      </c>
      <c r="C232">
        <v>78077084</v>
      </c>
      <c r="D232">
        <v>37801918</v>
      </c>
      <c r="E232">
        <v>1</v>
      </c>
      <c r="F232">
        <v>1</v>
      </c>
      <c r="G232">
        <v>1</v>
      </c>
      <c r="H232">
        <v>3</v>
      </c>
      <c r="I232" t="s">
        <v>513</v>
      </c>
      <c r="J232" t="s">
        <v>514</v>
      </c>
      <c r="K232" t="s">
        <v>515</v>
      </c>
      <c r="L232">
        <v>1374</v>
      </c>
      <c r="N232">
        <v>1013</v>
      </c>
      <c r="O232" t="s">
        <v>516</v>
      </c>
      <c r="P232" t="s">
        <v>516</v>
      </c>
      <c r="Q232">
        <v>1</v>
      </c>
      <c r="W232">
        <v>0</v>
      </c>
      <c r="X232">
        <v>2131831278</v>
      </c>
      <c r="Y232">
        <f>((AT232*0)*0)</f>
        <v>0</v>
      </c>
      <c r="AA232">
        <v>1</v>
      </c>
      <c r="AB232">
        <v>0</v>
      </c>
      <c r="AC232">
        <v>0</v>
      </c>
      <c r="AD232">
        <v>0</v>
      </c>
      <c r="AE232">
        <v>1</v>
      </c>
      <c r="AF232">
        <v>0</v>
      </c>
      <c r="AG232">
        <v>0</v>
      </c>
      <c r="AH232">
        <v>0</v>
      </c>
      <c r="AI232">
        <v>1</v>
      </c>
      <c r="AJ232">
        <v>1</v>
      </c>
      <c r="AK232">
        <v>1</v>
      </c>
      <c r="AL232">
        <v>1</v>
      </c>
      <c r="AM232">
        <v>-2</v>
      </c>
      <c r="AN232">
        <v>0</v>
      </c>
      <c r="AO232">
        <v>1</v>
      </c>
      <c r="AP232">
        <v>1</v>
      </c>
      <c r="AQ232">
        <v>0</v>
      </c>
      <c r="AR232">
        <v>0</v>
      </c>
      <c r="AS232" t="s">
        <v>3</v>
      </c>
      <c r="AT232">
        <v>0.55000000000000004</v>
      </c>
      <c r="AU232" t="s">
        <v>353</v>
      </c>
      <c r="AV232">
        <v>0</v>
      </c>
      <c r="AW232">
        <v>2</v>
      </c>
      <c r="AX232">
        <v>78077094</v>
      </c>
      <c r="AY232">
        <v>1</v>
      </c>
      <c r="AZ232">
        <v>0</v>
      </c>
      <c r="BA232">
        <v>234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V232">
        <v>0</v>
      </c>
      <c r="CW232">
        <v>0</v>
      </c>
      <c r="CX232">
        <f>ROUND(Y232*Source!I230,9)</f>
        <v>0</v>
      </c>
      <c r="CY232">
        <f>AA232</f>
        <v>1</v>
      </c>
      <c r="CZ232">
        <f>AE232</f>
        <v>1</v>
      </c>
      <c r="DA232">
        <f>AI232</f>
        <v>1</v>
      </c>
      <c r="DB232">
        <f>ROUND(((ROUND(AT232*CZ232,2)*0)*0),2)</f>
        <v>0</v>
      </c>
      <c r="DC232">
        <f>ROUND(((ROUND(AT232*AG232,2)*0)*0),2)</f>
        <v>0</v>
      </c>
      <c r="DD232" t="s">
        <v>3</v>
      </c>
      <c r="DE232" t="s">
        <v>3</v>
      </c>
      <c r="DF232">
        <f t="shared" ref="DF232:DF238" si="109">ROUND(ROUND(AE232,2)*CX232,2)</f>
        <v>0</v>
      </c>
      <c r="DG232">
        <f>ROUND(ROUND(AF232,2)*CX232,2)</f>
        <v>0</v>
      </c>
      <c r="DH232">
        <f>ROUND(ROUND(AG232,2)*CX232,2)</f>
        <v>0</v>
      </c>
      <c r="DI232">
        <f t="shared" si="86"/>
        <v>0</v>
      </c>
      <c r="DJ232">
        <f>DF232</f>
        <v>0</v>
      </c>
      <c r="DK232">
        <v>0</v>
      </c>
      <c r="DL232" t="s">
        <v>3</v>
      </c>
      <c r="DM232">
        <v>0</v>
      </c>
      <c r="DN232" t="s">
        <v>3</v>
      </c>
      <c r="DO232">
        <v>0</v>
      </c>
    </row>
    <row r="233" spans="1:119" x14ac:dyDescent="0.2">
      <c r="A233">
        <f>ROW(Source!A231)</f>
        <v>231</v>
      </c>
      <c r="B233">
        <v>78076343</v>
      </c>
      <c r="C233">
        <v>78077095</v>
      </c>
      <c r="D233">
        <v>23351341</v>
      </c>
      <c r="E233">
        <v>1</v>
      </c>
      <c r="F233">
        <v>1</v>
      </c>
      <c r="G233">
        <v>1</v>
      </c>
      <c r="H233">
        <v>1</v>
      </c>
      <c r="I233" t="s">
        <v>536</v>
      </c>
      <c r="J233" t="s">
        <v>3</v>
      </c>
      <c r="K233" t="s">
        <v>537</v>
      </c>
      <c r="L233">
        <v>1369</v>
      </c>
      <c r="N233">
        <v>1013</v>
      </c>
      <c r="O233" t="s">
        <v>492</v>
      </c>
      <c r="P233" t="s">
        <v>492</v>
      </c>
      <c r="Q233">
        <v>1</v>
      </c>
      <c r="W233">
        <v>0</v>
      </c>
      <c r="X233">
        <v>1903430866</v>
      </c>
      <c r="Y233">
        <f t="shared" ref="Y233:Y238" si="110">(AT233*0.3)</f>
        <v>5.7119999999999997</v>
      </c>
      <c r="AA233">
        <v>0</v>
      </c>
      <c r="AB233">
        <v>0</v>
      </c>
      <c r="AC233">
        <v>0</v>
      </c>
      <c r="AD233">
        <v>8.7899999999999991</v>
      </c>
      <c r="AE233">
        <v>0</v>
      </c>
      <c r="AF233">
        <v>0</v>
      </c>
      <c r="AG233">
        <v>0</v>
      </c>
      <c r="AH233">
        <v>8.7899999999999991</v>
      </c>
      <c r="AI233">
        <v>1</v>
      </c>
      <c r="AJ233">
        <v>1</v>
      </c>
      <c r="AK233">
        <v>1</v>
      </c>
      <c r="AL233">
        <v>1</v>
      </c>
      <c r="AM233">
        <v>-2</v>
      </c>
      <c r="AN233">
        <v>0</v>
      </c>
      <c r="AO233">
        <v>1</v>
      </c>
      <c r="AP233">
        <v>1</v>
      </c>
      <c r="AQ233">
        <v>0</v>
      </c>
      <c r="AR233">
        <v>0</v>
      </c>
      <c r="AS233" t="s">
        <v>3</v>
      </c>
      <c r="AT233">
        <v>19.04</v>
      </c>
      <c r="AU233" t="s">
        <v>359</v>
      </c>
      <c r="AV233">
        <v>1</v>
      </c>
      <c r="AW233">
        <v>2</v>
      </c>
      <c r="AX233">
        <v>78077105</v>
      </c>
      <c r="AY233">
        <v>1</v>
      </c>
      <c r="AZ233">
        <v>0</v>
      </c>
      <c r="BA233">
        <v>235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U233">
        <f>ROUND(AT233*Source!I231*AH233*AL233,2)</f>
        <v>200.83</v>
      </c>
      <c r="CV233">
        <f>ROUND(Y233*Source!I231,9)</f>
        <v>6.8544</v>
      </c>
      <c r="CW233">
        <v>0</v>
      </c>
      <c r="CX233">
        <f>ROUND(Y233*Source!I231,9)</f>
        <v>6.8544</v>
      </c>
      <c r="CY233">
        <f>AD233</f>
        <v>8.7899999999999991</v>
      </c>
      <c r="CZ233">
        <f>AH233</f>
        <v>8.7899999999999991</v>
      </c>
      <c r="DA233">
        <f>AL233</f>
        <v>1</v>
      </c>
      <c r="DB233">
        <f t="shared" ref="DB233:DB238" si="111">ROUND((ROUND(AT233*CZ233,2)*0.3),2)</f>
        <v>50.21</v>
      </c>
      <c r="DC233">
        <f t="shared" ref="DC233:DC238" si="112">ROUND((ROUND(AT233*AG233,2)*0.3),2)</f>
        <v>0</v>
      </c>
      <c r="DD233" t="s">
        <v>3</v>
      </c>
      <c r="DE233" t="s">
        <v>3</v>
      </c>
      <c r="DF233">
        <f t="shared" si="109"/>
        <v>0</v>
      </c>
      <c r="DG233">
        <f>ROUND(ROUND(AF233,2)*CX233,2)</f>
        <v>0</v>
      </c>
      <c r="DH233">
        <f>ROUND(ROUND(AG233,2)*CX233,2)</f>
        <v>0</v>
      </c>
      <c r="DI233">
        <f t="shared" si="86"/>
        <v>60.25</v>
      </c>
      <c r="DJ233">
        <f>DI233</f>
        <v>60.25</v>
      </c>
      <c r="DK233">
        <v>0</v>
      </c>
      <c r="DL233" t="s">
        <v>3</v>
      </c>
      <c r="DM233">
        <v>0</v>
      </c>
      <c r="DN233" t="s">
        <v>3</v>
      </c>
      <c r="DO233">
        <v>0</v>
      </c>
    </row>
    <row r="234" spans="1:119" x14ac:dyDescent="0.2">
      <c r="A234">
        <f>ROW(Source!A231)</f>
        <v>231</v>
      </c>
      <c r="B234">
        <v>78076343</v>
      </c>
      <c r="C234">
        <v>78077095</v>
      </c>
      <c r="D234">
        <v>121548</v>
      </c>
      <c r="E234">
        <v>1</v>
      </c>
      <c r="F234">
        <v>1</v>
      </c>
      <c r="G234">
        <v>1</v>
      </c>
      <c r="H234">
        <v>1</v>
      </c>
      <c r="I234" t="s">
        <v>19</v>
      </c>
      <c r="J234" t="s">
        <v>3</v>
      </c>
      <c r="K234" t="s">
        <v>525</v>
      </c>
      <c r="L234">
        <v>608254</v>
      </c>
      <c r="N234">
        <v>1013</v>
      </c>
      <c r="O234" t="s">
        <v>526</v>
      </c>
      <c r="P234" t="s">
        <v>526</v>
      </c>
      <c r="Q234">
        <v>1</v>
      </c>
      <c r="W234">
        <v>0</v>
      </c>
      <c r="X234">
        <v>-185737400</v>
      </c>
      <c r="Y234">
        <f t="shared" si="110"/>
        <v>2.7E-2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1</v>
      </c>
      <c r="AJ234">
        <v>1</v>
      </c>
      <c r="AK234">
        <v>1</v>
      </c>
      <c r="AL234">
        <v>1</v>
      </c>
      <c r="AM234">
        <v>-2</v>
      </c>
      <c r="AN234">
        <v>0</v>
      </c>
      <c r="AO234">
        <v>1</v>
      </c>
      <c r="AP234">
        <v>1</v>
      </c>
      <c r="AQ234">
        <v>0</v>
      </c>
      <c r="AR234">
        <v>0</v>
      </c>
      <c r="AS234" t="s">
        <v>3</v>
      </c>
      <c r="AT234">
        <v>0.09</v>
      </c>
      <c r="AU234" t="s">
        <v>359</v>
      </c>
      <c r="AV234">
        <v>2</v>
      </c>
      <c r="AW234">
        <v>2</v>
      </c>
      <c r="AX234">
        <v>78077106</v>
      </c>
      <c r="AY234">
        <v>1</v>
      </c>
      <c r="AZ234">
        <v>0</v>
      </c>
      <c r="BA234">
        <v>236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V234">
        <v>0</v>
      </c>
      <c r="CW234">
        <v>0</v>
      </c>
      <c r="CX234">
        <f>ROUND(Y234*Source!I231,9)</f>
        <v>3.2399999999999998E-2</v>
      </c>
      <c r="CY234">
        <f>AD234</f>
        <v>0</v>
      </c>
      <c r="CZ234">
        <f>AH234</f>
        <v>0</v>
      </c>
      <c r="DA234">
        <f>AL234</f>
        <v>1</v>
      </c>
      <c r="DB234">
        <f t="shared" si="111"/>
        <v>0</v>
      </c>
      <c r="DC234">
        <f t="shared" si="112"/>
        <v>0</v>
      </c>
      <c r="DD234" t="s">
        <v>3</v>
      </c>
      <c r="DE234" t="s">
        <v>3</v>
      </c>
      <c r="DF234">
        <f t="shared" si="109"/>
        <v>0</v>
      </c>
      <c r="DG234">
        <f>ROUND(ROUND(AF234,2)*CX234,2)</f>
        <v>0</v>
      </c>
      <c r="DH234">
        <f>ROUND(ROUND(AG234,2)*CX234,2)</f>
        <v>0</v>
      </c>
      <c r="DI234">
        <f t="shared" si="86"/>
        <v>0</v>
      </c>
      <c r="DJ234">
        <f>DI234</f>
        <v>0</v>
      </c>
      <c r="DK234">
        <v>0</v>
      </c>
      <c r="DL234" t="s">
        <v>3</v>
      </c>
      <c r="DM234">
        <v>0</v>
      </c>
      <c r="DN234" t="s">
        <v>3</v>
      </c>
      <c r="DO234">
        <v>0</v>
      </c>
    </row>
    <row r="235" spans="1:119" x14ac:dyDescent="0.2">
      <c r="A235">
        <f>ROW(Source!A231)</f>
        <v>231</v>
      </c>
      <c r="B235">
        <v>78076343</v>
      </c>
      <c r="C235">
        <v>78077095</v>
      </c>
      <c r="D235">
        <v>37802432</v>
      </c>
      <c r="E235">
        <v>1</v>
      </c>
      <c r="F235">
        <v>1</v>
      </c>
      <c r="G235">
        <v>1</v>
      </c>
      <c r="H235">
        <v>2</v>
      </c>
      <c r="I235" t="s">
        <v>527</v>
      </c>
      <c r="J235" t="s">
        <v>528</v>
      </c>
      <c r="K235" t="s">
        <v>529</v>
      </c>
      <c r="L235">
        <v>1368</v>
      </c>
      <c r="N235">
        <v>1011</v>
      </c>
      <c r="O235" t="s">
        <v>187</v>
      </c>
      <c r="P235" t="s">
        <v>187</v>
      </c>
      <c r="Q235">
        <v>1</v>
      </c>
      <c r="W235">
        <v>0</v>
      </c>
      <c r="X235">
        <v>-1424728221</v>
      </c>
      <c r="Y235">
        <f t="shared" si="110"/>
        <v>2.7E-2</v>
      </c>
      <c r="AA235">
        <v>0</v>
      </c>
      <c r="AB235">
        <v>1523.94</v>
      </c>
      <c r="AC235">
        <v>451.45</v>
      </c>
      <c r="AD235">
        <v>0</v>
      </c>
      <c r="AE235">
        <v>0</v>
      </c>
      <c r="AF235">
        <v>138.54</v>
      </c>
      <c r="AG235">
        <v>12.1</v>
      </c>
      <c r="AH235">
        <v>0</v>
      </c>
      <c r="AI235">
        <v>1</v>
      </c>
      <c r="AJ235">
        <v>11</v>
      </c>
      <c r="AK235">
        <v>37.31</v>
      </c>
      <c r="AL235">
        <v>1</v>
      </c>
      <c r="AM235">
        <v>2</v>
      </c>
      <c r="AN235">
        <v>0</v>
      </c>
      <c r="AO235">
        <v>1</v>
      </c>
      <c r="AP235">
        <v>1</v>
      </c>
      <c r="AQ235">
        <v>0</v>
      </c>
      <c r="AR235">
        <v>0</v>
      </c>
      <c r="AS235" t="s">
        <v>3</v>
      </c>
      <c r="AT235">
        <v>0.09</v>
      </c>
      <c r="AU235" t="s">
        <v>359</v>
      </c>
      <c r="AV235">
        <v>0</v>
      </c>
      <c r="AW235">
        <v>2</v>
      </c>
      <c r="AX235">
        <v>78077107</v>
      </c>
      <c r="AY235">
        <v>1</v>
      </c>
      <c r="AZ235">
        <v>0</v>
      </c>
      <c r="BA235">
        <v>237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V235">
        <v>0</v>
      </c>
      <c r="CW235">
        <f>ROUND(Y235*Source!I231*DO235,9)</f>
        <v>0</v>
      </c>
      <c r="CX235">
        <f>ROUND(Y235*Source!I231,9)</f>
        <v>3.2399999999999998E-2</v>
      </c>
      <c r="CY235">
        <f>AB235</f>
        <v>1523.94</v>
      </c>
      <c r="CZ235">
        <f>AF235</f>
        <v>138.54</v>
      </c>
      <c r="DA235">
        <f>AJ235</f>
        <v>11</v>
      </c>
      <c r="DB235">
        <f t="shared" si="111"/>
        <v>3.74</v>
      </c>
      <c r="DC235">
        <f t="shared" si="112"/>
        <v>0.33</v>
      </c>
      <c r="DD235" t="s">
        <v>3</v>
      </c>
      <c r="DE235" t="s">
        <v>3</v>
      </c>
      <c r="DF235">
        <f t="shared" si="109"/>
        <v>0</v>
      </c>
      <c r="DG235">
        <f>ROUND(ROUND(AF235*AJ235,2)*CX235,2)</f>
        <v>49.38</v>
      </c>
      <c r="DH235">
        <f>ROUND(ROUND(AG235*AK235,2)*CX235,2)</f>
        <v>14.63</v>
      </c>
      <c r="DI235">
        <f t="shared" si="86"/>
        <v>0</v>
      </c>
      <c r="DJ235">
        <f>DG235</f>
        <v>49.38</v>
      </c>
      <c r="DK235">
        <v>0</v>
      </c>
      <c r="DL235" t="s">
        <v>3</v>
      </c>
      <c r="DM235">
        <v>0</v>
      </c>
      <c r="DN235" t="s">
        <v>3</v>
      </c>
      <c r="DO235">
        <v>0</v>
      </c>
    </row>
    <row r="236" spans="1:119" x14ac:dyDescent="0.2">
      <c r="A236">
        <f>ROW(Source!A231)</f>
        <v>231</v>
      </c>
      <c r="B236">
        <v>78076343</v>
      </c>
      <c r="C236">
        <v>78077095</v>
      </c>
      <c r="D236">
        <v>37802657</v>
      </c>
      <c r="E236">
        <v>1</v>
      </c>
      <c r="F236">
        <v>1</v>
      </c>
      <c r="G236">
        <v>1</v>
      </c>
      <c r="H236">
        <v>2</v>
      </c>
      <c r="I236" t="s">
        <v>564</v>
      </c>
      <c r="J236" t="s">
        <v>565</v>
      </c>
      <c r="K236" t="s">
        <v>566</v>
      </c>
      <c r="L236">
        <v>1368</v>
      </c>
      <c r="N236">
        <v>1011</v>
      </c>
      <c r="O236" t="s">
        <v>187</v>
      </c>
      <c r="P236" t="s">
        <v>187</v>
      </c>
      <c r="Q236">
        <v>1</v>
      </c>
      <c r="W236">
        <v>0</v>
      </c>
      <c r="X236">
        <v>1084334125</v>
      </c>
      <c r="Y236">
        <f t="shared" si="110"/>
        <v>0.64800000000000002</v>
      </c>
      <c r="AA236">
        <v>0</v>
      </c>
      <c r="AB236">
        <v>56.17</v>
      </c>
      <c r="AC236">
        <v>0</v>
      </c>
      <c r="AD236">
        <v>0</v>
      </c>
      <c r="AE236">
        <v>0</v>
      </c>
      <c r="AF236">
        <v>7.55</v>
      </c>
      <c r="AG236">
        <v>0</v>
      </c>
      <c r="AH236">
        <v>0</v>
      </c>
      <c r="AI236">
        <v>1</v>
      </c>
      <c r="AJ236">
        <v>7.44</v>
      </c>
      <c r="AK236">
        <v>37.31</v>
      </c>
      <c r="AL236">
        <v>1</v>
      </c>
      <c r="AM236">
        <v>2</v>
      </c>
      <c r="AN236">
        <v>0</v>
      </c>
      <c r="AO236">
        <v>1</v>
      </c>
      <c r="AP236">
        <v>1</v>
      </c>
      <c r="AQ236">
        <v>0</v>
      </c>
      <c r="AR236">
        <v>0</v>
      </c>
      <c r="AS236" t="s">
        <v>3</v>
      </c>
      <c r="AT236">
        <v>2.16</v>
      </c>
      <c r="AU236" t="s">
        <v>359</v>
      </c>
      <c r="AV236">
        <v>0</v>
      </c>
      <c r="AW236">
        <v>2</v>
      </c>
      <c r="AX236">
        <v>78077108</v>
      </c>
      <c r="AY236">
        <v>1</v>
      </c>
      <c r="AZ236">
        <v>0</v>
      </c>
      <c r="BA236">
        <v>238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V236">
        <v>0</v>
      </c>
      <c r="CW236">
        <f>ROUND(Y236*Source!I231*DO236,9)</f>
        <v>0</v>
      </c>
      <c r="CX236">
        <f>ROUND(Y236*Source!I231,9)</f>
        <v>0.77759999999999996</v>
      </c>
      <c r="CY236">
        <f>AB236</f>
        <v>56.17</v>
      </c>
      <c r="CZ236">
        <f>AF236</f>
        <v>7.55</v>
      </c>
      <c r="DA236">
        <f>AJ236</f>
        <v>7.44</v>
      </c>
      <c r="DB236">
        <f t="shared" si="111"/>
        <v>4.8899999999999997</v>
      </c>
      <c r="DC236">
        <f t="shared" si="112"/>
        <v>0</v>
      </c>
      <c r="DD236" t="s">
        <v>3</v>
      </c>
      <c r="DE236" t="s">
        <v>3</v>
      </c>
      <c r="DF236">
        <f t="shared" si="109"/>
        <v>0</v>
      </c>
      <c r="DG236">
        <f>ROUND(ROUND(AF236*AJ236,2)*CX236,2)</f>
        <v>43.68</v>
      </c>
      <c r="DH236">
        <f>ROUND(ROUND(AG236*AK236,2)*CX236,2)</f>
        <v>0</v>
      </c>
      <c r="DI236">
        <f t="shared" si="86"/>
        <v>0</v>
      </c>
      <c r="DJ236">
        <f>DG236</f>
        <v>43.68</v>
      </c>
      <c r="DK236">
        <v>0</v>
      </c>
      <c r="DL236" t="s">
        <v>3</v>
      </c>
      <c r="DM236">
        <v>0</v>
      </c>
      <c r="DN236" t="s">
        <v>3</v>
      </c>
      <c r="DO236">
        <v>0</v>
      </c>
    </row>
    <row r="237" spans="1:119" x14ac:dyDescent="0.2">
      <c r="A237">
        <f>ROW(Source!A231)</f>
        <v>231</v>
      </c>
      <c r="B237">
        <v>78076343</v>
      </c>
      <c r="C237">
        <v>78077095</v>
      </c>
      <c r="D237">
        <v>37804136</v>
      </c>
      <c r="E237">
        <v>1</v>
      </c>
      <c r="F237">
        <v>1</v>
      </c>
      <c r="G237">
        <v>1</v>
      </c>
      <c r="H237">
        <v>2</v>
      </c>
      <c r="I237" t="s">
        <v>555</v>
      </c>
      <c r="J237" t="s">
        <v>556</v>
      </c>
      <c r="K237" t="s">
        <v>557</v>
      </c>
      <c r="L237">
        <v>1368</v>
      </c>
      <c r="N237">
        <v>1011</v>
      </c>
      <c r="O237" t="s">
        <v>187</v>
      </c>
      <c r="P237" t="s">
        <v>187</v>
      </c>
      <c r="Q237">
        <v>1</v>
      </c>
      <c r="W237">
        <v>0</v>
      </c>
      <c r="X237">
        <v>1067600123</v>
      </c>
      <c r="Y237">
        <f t="shared" si="110"/>
        <v>1.161</v>
      </c>
      <c r="AA237">
        <v>0</v>
      </c>
      <c r="AB237">
        <v>14.21</v>
      </c>
      <c r="AC237">
        <v>0</v>
      </c>
      <c r="AD237">
        <v>0</v>
      </c>
      <c r="AE237">
        <v>0</v>
      </c>
      <c r="AF237">
        <v>2.27</v>
      </c>
      <c r="AG237">
        <v>0</v>
      </c>
      <c r="AH237">
        <v>0</v>
      </c>
      <c r="AI237">
        <v>1</v>
      </c>
      <c r="AJ237">
        <v>6.26</v>
      </c>
      <c r="AK237">
        <v>37.31</v>
      </c>
      <c r="AL237">
        <v>1</v>
      </c>
      <c r="AM237">
        <v>2</v>
      </c>
      <c r="AN237">
        <v>0</v>
      </c>
      <c r="AO237">
        <v>1</v>
      </c>
      <c r="AP237">
        <v>1</v>
      </c>
      <c r="AQ237">
        <v>0</v>
      </c>
      <c r="AR237">
        <v>0</v>
      </c>
      <c r="AS237" t="s">
        <v>3</v>
      </c>
      <c r="AT237">
        <v>3.87</v>
      </c>
      <c r="AU237" t="s">
        <v>359</v>
      </c>
      <c r="AV237">
        <v>0</v>
      </c>
      <c r="AW237">
        <v>2</v>
      </c>
      <c r="AX237">
        <v>78077109</v>
      </c>
      <c r="AY237">
        <v>1</v>
      </c>
      <c r="AZ237">
        <v>0</v>
      </c>
      <c r="BA237">
        <v>239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V237">
        <v>0</v>
      </c>
      <c r="CW237">
        <f>ROUND(Y237*Source!I231*DO237,9)</f>
        <v>0</v>
      </c>
      <c r="CX237">
        <f>ROUND(Y237*Source!I231,9)</f>
        <v>1.3932</v>
      </c>
      <c r="CY237">
        <f>AB237</f>
        <v>14.21</v>
      </c>
      <c r="CZ237">
        <f>AF237</f>
        <v>2.27</v>
      </c>
      <c r="DA237">
        <f>AJ237</f>
        <v>6.26</v>
      </c>
      <c r="DB237">
        <f t="shared" si="111"/>
        <v>2.63</v>
      </c>
      <c r="DC237">
        <f t="shared" si="112"/>
        <v>0</v>
      </c>
      <c r="DD237" t="s">
        <v>3</v>
      </c>
      <c r="DE237" t="s">
        <v>3</v>
      </c>
      <c r="DF237">
        <f t="shared" si="109"/>
        <v>0</v>
      </c>
      <c r="DG237">
        <f>ROUND(ROUND(AF237*AJ237,2)*CX237,2)</f>
        <v>19.8</v>
      </c>
      <c r="DH237">
        <f>ROUND(ROUND(AG237*AK237,2)*CX237,2)</f>
        <v>0</v>
      </c>
      <c r="DI237">
        <f t="shared" si="86"/>
        <v>0</v>
      </c>
      <c r="DJ237">
        <f>DG237</f>
        <v>19.8</v>
      </c>
      <c r="DK237">
        <v>0</v>
      </c>
      <c r="DL237" t="s">
        <v>3</v>
      </c>
      <c r="DM237">
        <v>0</v>
      </c>
      <c r="DN237" t="s">
        <v>3</v>
      </c>
      <c r="DO237">
        <v>0</v>
      </c>
    </row>
    <row r="238" spans="1:119" x14ac:dyDescent="0.2">
      <c r="A238">
        <f>ROW(Source!A231)</f>
        <v>231</v>
      </c>
      <c r="B238">
        <v>78076343</v>
      </c>
      <c r="C238">
        <v>78077095</v>
      </c>
      <c r="D238">
        <v>37804456</v>
      </c>
      <c r="E238">
        <v>1</v>
      </c>
      <c r="F238">
        <v>1</v>
      </c>
      <c r="G238">
        <v>1</v>
      </c>
      <c r="H238">
        <v>2</v>
      </c>
      <c r="I238" t="s">
        <v>530</v>
      </c>
      <c r="J238" t="s">
        <v>531</v>
      </c>
      <c r="K238" t="s">
        <v>532</v>
      </c>
      <c r="L238">
        <v>1368</v>
      </c>
      <c r="N238">
        <v>1011</v>
      </c>
      <c r="O238" t="s">
        <v>187</v>
      </c>
      <c r="P238" t="s">
        <v>187</v>
      </c>
      <c r="Q238">
        <v>1</v>
      </c>
      <c r="W238">
        <v>0</v>
      </c>
      <c r="X238">
        <v>-671646184</v>
      </c>
      <c r="Y238">
        <f t="shared" si="110"/>
        <v>2.7E-2</v>
      </c>
      <c r="AA238">
        <v>0</v>
      </c>
      <c r="AB238">
        <v>1382.82</v>
      </c>
      <c r="AC238">
        <v>386.16</v>
      </c>
      <c r="AD238">
        <v>0</v>
      </c>
      <c r="AE238">
        <v>0</v>
      </c>
      <c r="AF238">
        <v>91.76</v>
      </c>
      <c r="AG238">
        <v>10.35</v>
      </c>
      <c r="AH238">
        <v>0</v>
      </c>
      <c r="AI238">
        <v>1</v>
      </c>
      <c r="AJ238">
        <v>15.07</v>
      </c>
      <c r="AK238">
        <v>37.31</v>
      </c>
      <c r="AL238">
        <v>1</v>
      </c>
      <c r="AM238">
        <v>2</v>
      </c>
      <c r="AN238">
        <v>0</v>
      </c>
      <c r="AO238">
        <v>1</v>
      </c>
      <c r="AP238">
        <v>1</v>
      </c>
      <c r="AQ238">
        <v>0</v>
      </c>
      <c r="AR238">
        <v>0</v>
      </c>
      <c r="AS238" t="s">
        <v>3</v>
      </c>
      <c r="AT238">
        <v>0.09</v>
      </c>
      <c r="AU238" t="s">
        <v>359</v>
      </c>
      <c r="AV238">
        <v>0</v>
      </c>
      <c r="AW238">
        <v>2</v>
      </c>
      <c r="AX238">
        <v>78077110</v>
      </c>
      <c r="AY238">
        <v>1</v>
      </c>
      <c r="AZ238">
        <v>0</v>
      </c>
      <c r="BA238">
        <v>240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V238">
        <v>0</v>
      </c>
      <c r="CW238">
        <f>ROUND(Y238*Source!I231*DO238,9)</f>
        <v>0</v>
      </c>
      <c r="CX238">
        <f>ROUND(Y238*Source!I231,9)</f>
        <v>3.2399999999999998E-2</v>
      </c>
      <c r="CY238">
        <f>AB238</f>
        <v>1382.82</v>
      </c>
      <c r="CZ238">
        <f>AF238</f>
        <v>91.76</v>
      </c>
      <c r="DA238">
        <f>AJ238</f>
        <v>15.07</v>
      </c>
      <c r="DB238">
        <f t="shared" si="111"/>
        <v>2.48</v>
      </c>
      <c r="DC238">
        <f t="shared" si="112"/>
        <v>0.28000000000000003</v>
      </c>
      <c r="DD238" t="s">
        <v>3</v>
      </c>
      <c r="DE238" t="s">
        <v>3</v>
      </c>
      <c r="DF238">
        <f t="shared" si="109"/>
        <v>0</v>
      </c>
      <c r="DG238">
        <f>ROUND(ROUND(AF238*AJ238,2)*CX238,2)</f>
        <v>44.8</v>
      </c>
      <c r="DH238">
        <f>ROUND(ROUND(AG238*AK238,2)*CX238,2)</f>
        <v>12.51</v>
      </c>
      <c r="DI238">
        <f t="shared" si="86"/>
        <v>0</v>
      </c>
      <c r="DJ238">
        <f>DG238</f>
        <v>44.8</v>
      </c>
      <c r="DK238">
        <v>0</v>
      </c>
      <c r="DL238" t="s">
        <v>3</v>
      </c>
      <c r="DM238">
        <v>0</v>
      </c>
      <c r="DN238" t="s">
        <v>3</v>
      </c>
      <c r="DO238">
        <v>0</v>
      </c>
    </row>
    <row r="239" spans="1:119" x14ac:dyDescent="0.2">
      <c r="A239">
        <f>ROW(Source!A231)</f>
        <v>231</v>
      </c>
      <c r="B239">
        <v>78076343</v>
      </c>
      <c r="C239">
        <v>78077095</v>
      </c>
      <c r="D239">
        <v>37736610</v>
      </c>
      <c r="E239">
        <v>1</v>
      </c>
      <c r="F239">
        <v>1</v>
      </c>
      <c r="G239">
        <v>1</v>
      </c>
      <c r="H239">
        <v>3</v>
      </c>
      <c r="I239" t="s">
        <v>567</v>
      </c>
      <c r="J239" t="s">
        <v>568</v>
      </c>
      <c r="K239" t="s">
        <v>569</v>
      </c>
      <c r="L239">
        <v>1346</v>
      </c>
      <c r="N239">
        <v>1009</v>
      </c>
      <c r="O239" t="s">
        <v>505</v>
      </c>
      <c r="P239" t="s">
        <v>505</v>
      </c>
      <c r="Q239">
        <v>1</v>
      </c>
      <c r="W239">
        <v>0</v>
      </c>
      <c r="X239">
        <v>-347328291</v>
      </c>
      <c r="Y239">
        <f>((AT239*0)*0)</f>
        <v>0</v>
      </c>
      <c r="AA239">
        <v>121.82</v>
      </c>
      <c r="AB239">
        <v>0</v>
      </c>
      <c r="AC239">
        <v>0</v>
      </c>
      <c r="AD239">
        <v>0</v>
      </c>
      <c r="AE239">
        <v>12.65</v>
      </c>
      <c r="AF239">
        <v>0</v>
      </c>
      <c r="AG239">
        <v>0</v>
      </c>
      <c r="AH239">
        <v>0</v>
      </c>
      <c r="AI239">
        <v>9.6300000000000008</v>
      </c>
      <c r="AJ239">
        <v>1</v>
      </c>
      <c r="AK239">
        <v>1</v>
      </c>
      <c r="AL239">
        <v>1</v>
      </c>
      <c r="AM239">
        <v>2</v>
      </c>
      <c r="AN239">
        <v>0</v>
      </c>
      <c r="AO239">
        <v>1</v>
      </c>
      <c r="AP239">
        <v>1</v>
      </c>
      <c r="AQ239">
        <v>0</v>
      </c>
      <c r="AR239">
        <v>0</v>
      </c>
      <c r="AS239" t="s">
        <v>3</v>
      </c>
      <c r="AT239">
        <v>0.96</v>
      </c>
      <c r="AU239" t="s">
        <v>353</v>
      </c>
      <c r="AV239">
        <v>0</v>
      </c>
      <c r="AW239">
        <v>2</v>
      </c>
      <c r="AX239">
        <v>78077111</v>
      </c>
      <c r="AY239">
        <v>1</v>
      </c>
      <c r="AZ239">
        <v>0</v>
      </c>
      <c r="BA239">
        <v>241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V239">
        <v>0</v>
      </c>
      <c r="CW239">
        <v>0</v>
      </c>
      <c r="CX239">
        <f>ROUND(Y239*Source!I231,9)</f>
        <v>0</v>
      </c>
      <c r="CY239">
        <f>AA239</f>
        <v>121.82</v>
      </c>
      <c r="CZ239">
        <f>AE239</f>
        <v>12.65</v>
      </c>
      <c r="DA239">
        <f>AI239</f>
        <v>9.6300000000000008</v>
      </c>
      <c r="DB239">
        <f>ROUND(((ROUND(AT239*CZ239,2)*0)*0),2)</f>
        <v>0</v>
      </c>
      <c r="DC239">
        <f>ROUND(((ROUND(AT239*AG239,2)*0)*0),2)</f>
        <v>0</v>
      </c>
      <c r="DD239" t="s">
        <v>3</v>
      </c>
      <c r="DE239" t="s">
        <v>3</v>
      </c>
      <c r="DF239">
        <f>ROUND(ROUND(AE239*AI239,2)*CX239,2)</f>
        <v>0</v>
      </c>
      <c r="DG239">
        <f>ROUND(ROUND(AF239,2)*CX239,2)</f>
        <v>0</v>
      </c>
      <c r="DH239">
        <f>ROUND(ROUND(AG239,2)*CX239,2)</f>
        <v>0</v>
      </c>
      <c r="DI239">
        <f t="shared" si="86"/>
        <v>0</v>
      </c>
      <c r="DJ239">
        <f>DF239</f>
        <v>0</v>
      </c>
      <c r="DK239">
        <v>0</v>
      </c>
      <c r="DL239" t="s">
        <v>3</v>
      </c>
      <c r="DM239">
        <v>0</v>
      </c>
      <c r="DN239" t="s">
        <v>3</v>
      </c>
      <c r="DO239">
        <v>0</v>
      </c>
    </row>
    <row r="240" spans="1:119" x14ac:dyDescent="0.2">
      <c r="A240">
        <f>ROW(Source!A231)</f>
        <v>231</v>
      </c>
      <c r="B240">
        <v>78076343</v>
      </c>
      <c r="C240">
        <v>78077095</v>
      </c>
      <c r="D240">
        <v>37744900</v>
      </c>
      <c r="E240">
        <v>1</v>
      </c>
      <c r="F240">
        <v>1</v>
      </c>
      <c r="G240">
        <v>1</v>
      </c>
      <c r="H240">
        <v>3</v>
      </c>
      <c r="I240" t="s">
        <v>570</v>
      </c>
      <c r="J240" t="s">
        <v>571</v>
      </c>
      <c r="K240" t="s">
        <v>572</v>
      </c>
      <c r="L240">
        <v>1346</v>
      </c>
      <c r="N240">
        <v>1009</v>
      </c>
      <c r="O240" t="s">
        <v>505</v>
      </c>
      <c r="P240" t="s">
        <v>505</v>
      </c>
      <c r="Q240">
        <v>1</v>
      </c>
      <c r="W240">
        <v>0</v>
      </c>
      <c r="X240">
        <v>-1041978152</v>
      </c>
      <c r="Y240">
        <f>((AT240*0)*0)</f>
        <v>0</v>
      </c>
      <c r="AA240">
        <v>223.84</v>
      </c>
      <c r="AB240">
        <v>0</v>
      </c>
      <c r="AC240">
        <v>0</v>
      </c>
      <c r="AD240">
        <v>0</v>
      </c>
      <c r="AE240">
        <v>26.18</v>
      </c>
      <c r="AF240">
        <v>0</v>
      </c>
      <c r="AG240">
        <v>0</v>
      </c>
      <c r="AH240">
        <v>0</v>
      </c>
      <c r="AI240">
        <v>8.5500000000000007</v>
      </c>
      <c r="AJ240">
        <v>1</v>
      </c>
      <c r="AK240">
        <v>1</v>
      </c>
      <c r="AL240">
        <v>1</v>
      </c>
      <c r="AM240">
        <v>2</v>
      </c>
      <c r="AN240">
        <v>0</v>
      </c>
      <c r="AO240">
        <v>1</v>
      </c>
      <c r="AP240">
        <v>1</v>
      </c>
      <c r="AQ240">
        <v>0</v>
      </c>
      <c r="AR240">
        <v>0</v>
      </c>
      <c r="AS240" t="s">
        <v>3</v>
      </c>
      <c r="AT240">
        <v>0.2</v>
      </c>
      <c r="AU240" t="s">
        <v>353</v>
      </c>
      <c r="AV240">
        <v>0</v>
      </c>
      <c r="AW240">
        <v>2</v>
      </c>
      <c r="AX240">
        <v>78077112</v>
      </c>
      <c r="AY240">
        <v>1</v>
      </c>
      <c r="AZ240">
        <v>0</v>
      </c>
      <c r="BA240">
        <v>242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V240">
        <v>0</v>
      </c>
      <c r="CW240">
        <v>0</v>
      </c>
      <c r="CX240">
        <f>ROUND(Y240*Source!I231,9)</f>
        <v>0</v>
      </c>
      <c r="CY240">
        <f>AA240</f>
        <v>223.84</v>
      </c>
      <c r="CZ240">
        <f>AE240</f>
        <v>26.18</v>
      </c>
      <c r="DA240">
        <f>AI240</f>
        <v>8.5500000000000007</v>
      </c>
      <c r="DB240">
        <f>ROUND(((ROUND(AT240*CZ240,2)*0)*0),2)</f>
        <v>0</v>
      </c>
      <c r="DC240">
        <f>ROUND(((ROUND(AT240*AG240,2)*0)*0),2)</f>
        <v>0</v>
      </c>
      <c r="DD240" t="s">
        <v>3</v>
      </c>
      <c r="DE240" t="s">
        <v>3</v>
      </c>
      <c r="DF240">
        <f>ROUND(ROUND(AE240*AI240,2)*CX240,2)</f>
        <v>0</v>
      </c>
      <c r="DG240">
        <f>ROUND(ROUND(AF240,2)*CX240,2)</f>
        <v>0</v>
      </c>
      <c r="DH240">
        <f>ROUND(ROUND(AG240,2)*CX240,2)</f>
        <v>0</v>
      </c>
      <c r="DI240">
        <f t="shared" si="86"/>
        <v>0</v>
      </c>
      <c r="DJ240">
        <f>DF240</f>
        <v>0</v>
      </c>
      <c r="DK240">
        <v>0</v>
      </c>
      <c r="DL240" t="s">
        <v>3</v>
      </c>
      <c r="DM240">
        <v>0</v>
      </c>
      <c r="DN240" t="s">
        <v>3</v>
      </c>
      <c r="DO240">
        <v>0</v>
      </c>
    </row>
    <row r="241" spans="1:119" x14ac:dyDescent="0.2">
      <c r="A241">
        <f>ROW(Source!A231)</f>
        <v>231</v>
      </c>
      <c r="B241">
        <v>78076343</v>
      </c>
      <c r="C241">
        <v>78077095</v>
      </c>
      <c r="D241">
        <v>37801918</v>
      </c>
      <c r="E241">
        <v>1</v>
      </c>
      <c r="F241">
        <v>1</v>
      </c>
      <c r="G241">
        <v>1</v>
      </c>
      <c r="H241">
        <v>3</v>
      </c>
      <c r="I241" t="s">
        <v>513</v>
      </c>
      <c r="J241" t="s">
        <v>514</v>
      </c>
      <c r="K241" t="s">
        <v>515</v>
      </c>
      <c r="L241">
        <v>1374</v>
      </c>
      <c r="N241">
        <v>1013</v>
      </c>
      <c r="O241" t="s">
        <v>516</v>
      </c>
      <c r="P241" t="s">
        <v>516</v>
      </c>
      <c r="Q241">
        <v>1</v>
      </c>
      <c r="W241">
        <v>0</v>
      </c>
      <c r="X241">
        <v>2131831278</v>
      </c>
      <c r="Y241">
        <f>((AT241*0)*0)</f>
        <v>0</v>
      </c>
      <c r="AA241">
        <v>1</v>
      </c>
      <c r="AB241">
        <v>0</v>
      </c>
      <c r="AC241">
        <v>0</v>
      </c>
      <c r="AD241">
        <v>0</v>
      </c>
      <c r="AE241">
        <v>1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M241">
        <v>-2</v>
      </c>
      <c r="AN241">
        <v>0</v>
      </c>
      <c r="AO241">
        <v>1</v>
      </c>
      <c r="AP241">
        <v>1</v>
      </c>
      <c r="AQ241">
        <v>0</v>
      </c>
      <c r="AR241">
        <v>0</v>
      </c>
      <c r="AS241" t="s">
        <v>3</v>
      </c>
      <c r="AT241">
        <v>3.35</v>
      </c>
      <c r="AU241" t="s">
        <v>353</v>
      </c>
      <c r="AV241">
        <v>0</v>
      </c>
      <c r="AW241">
        <v>2</v>
      </c>
      <c r="AX241">
        <v>78077113</v>
      </c>
      <c r="AY241">
        <v>1</v>
      </c>
      <c r="AZ241">
        <v>0</v>
      </c>
      <c r="BA241">
        <v>243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V241">
        <v>0</v>
      </c>
      <c r="CW241">
        <v>0</v>
      </c>
      <c r="CX241">
        <f>ROUND(Y241*Source!I231,9)</f>
        <v>0</v>
      </c>
      <c r="CY241">
        <f>AA241</f>
        <v>1</v>
      </c>
      <c r="CZ241">
        <f>AE241</f>
        <v>1</v>
      </c>
      <c r="DA241">
        <f>AI241</f>
        <v>1</v>
      </c>
      <c r="DB241">
        <f>ROUND(((ROUND(AT241*CZ241,2)*0)*0),2)</f>
        <v>0</v>
      </c>
      <c r="DC241">
        <f>ROUND(((ROUND(AT241*AG241,2)*0)*0),2)</f>
        <v>0</v>
      </c>
      <c r="DD241" t="s">
        <v>3</v>
      </c>
      <c r="DE241" t="s">
        <v>3</v>
      </c>
      <c r="DF241">
        <f>ROUND(ROUND(AE241,2)*CX241,2)</f>
        <v>0</v>
      </c>
      <c r="DG241">
        <f>ROUND(ROUND(AF241,2)*CX241,2)</f>
        <v>0</v>
      </c>
      <c r="DH241">
        <f>ROUND(ROUND(AG241,2)*CX241,2)</f>
        <v>0</v>
      </c>
      <c r="DI241">
        <f t="shared" si="86"/>
        <v>0</v>
      </c>
      <c r="DJ241">
        <f>DF241</f>
        <v>0</v>
      </c>
      <c r="DK241">
        <v>0</v>
      </c>
      <c r="DL241" t="s">
        <v>3</v>
      </c>
      <c r="DM241">
        <v>0</v>
      </c>
      <c r="DN241" t="s">
        <v>3</v>
      </c>
      <c r="DO241">
        <v>0</v>
      </c>
    </row>
    <row r="242" spans="1:119" x14ac:dyDescent="0.2">
      <c r="A242">
        <f>ROW(Source!A275)</f>
        <v>275</v>
      </c>
      <c r="B242">
        <v>78076343</v>
      </c>
      <c r="C242">
        <v>78077114</v>
      </c>
      <c r="D242">
        <v>23361066</v>
      </c>
      <c r="E242">
        <v>1</v>
      </c>
      <c r="F242">
        <v>1</v>
      </c>
      <c r="G242">
        <v>1</v>
      </c>
      <c r="H242">
        <v>1</v>
      </c>
      <c r="I242" t="s">
        <v>597</v>
      </c>
      <c r="J242" t="s">
        <v>3</v>
      </c>
      <c r="K242" t="s">
        <v>598</v>
      </c>
      <c r="L242">
        <v>1369</v>
      </c>
      <c r="N242">
        <v>1013</v>
      </c>
      <c r="O242" t="s">
        <v>492</v>
      </c>
      <c r="P242" t="s">
        <v>492</v>
      </c>
      <c r="Q242">
        <v>1</v>
      </c>
      <c r="W242">
        <v>0</v>
      </c>
      <c r="X242">
        <v>-926322269</v>
      </c>
      <c r="Y242">
        <f>AT242</f>
        <v>2.67</v>
      </c>
      <c r="AA242">
        <v>0</v>
      </c>
      <c r="AB242">
        <v>0</v>
      </c>
      <c r="AC242">
        <v>0</v>
      </c>
      <c r="AD242">
        <v>10.23</v>
      </c>
      <c r="AE242">
        <v>0</v>
      </c>
      <c r="AF242">
        <v>0</v>
      </c>
      <c r="AG242">
        <v>0</v>
      </c>
      <c r="AH242">
        <v>10.23</v>
      </c>
      <c r="AI242">
        <v>1</v>
      </c>
      <c r="AJ242">
        <v>1</v>
      </c>
      <c r="AK242">
        <v>1</v>
      </c>
      <c r="AL242">
        <v>1</v>
      </c>
      <c r="AM242">
        <v>-2</v>
      </c>
      <c r="AN242">
        <v>0</v>
      </c>
      <c r="AO242">
        <v>1</v>
      </c>
      <c r="AP242">
        <v>1</v>
      </c>
      <c r="AQ242">
        <v>0</v>
      </c>
      <c r="AR242">
        <v>0</v>
      </c>
      <c r="AS242" t="s">
        <v>3</v>
      </c>
      <c r="AT242">
        <v>2.67</v>
      </c>
      <c r="AU242" t="s">
        <v>3</v>
      </c>
      <c r="AV242">
        <v>1</v>
      </c>
      <c r="AW242">
        <v>2</v>
      </c>
      <c r="AX242">
        <v>78077120</v>
      </c>
      <c r="AY242">
        <v>1</v>
      </c>
      <c r="AZ242">
        <v>0</v>
      </c>
      <c r="BA242">
        <v>244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U242">
        <f>ROUND(AT242*Source!I275*AH242*AL242,2)</f>
        <v>191.2</v>
      </c>
      <c r="CV242">
        <f>ROUND(Y242*Source!I275,9)</f>
        <v>18.690000000000001</v>
      </c>
      <c r="CW242">
        <v>0</v>
      </c>
      <c r="CX242">
        <f>ROUND(Y242*Source!I275,9)</f>
        <v>18.690000000000001</v>
      </c>
      <c r="CY242">
        <f>AD242</f>
        <v>10.23</v>
      </c>
      <c r="CZ242">
        <f>AH242</f>
        <v>10.23</v>
      </c>
      <c r="DA242">
        <f>AL242</f>
        <v>1</v>
      </c>
      <c r="DB242">
        <f>ROUND(ROUND(AT242*CZ242,2),2)</f>
        <v>27.31</v>
      </c>
      <c r="DC242">
        <f>ROUND(ROUND(AT242*AG242,2),2)</f>
        <v>0</v>
      </c>
      <c r="DD242" t="s">
        <v>3</v>
      </c>
      <c r="DE242" t="s">
        <v>3</v>
      </c>
      <c r="DF242">
        <f>ROUND(ROUND(AE242,2)*CX242,2)</f>
        <v>0</v>
      </c>
      <c r="DG242">
        <f>ROUND(ROUND(AF242,2)*CX242,2)</f>
        <v>0</v>
      </c>
      <c r="DH242">
        <f>ROUND(ROUND(AG242,2)*CX242,2)</f>
        <v>0</v>
      </c>
      <c r="DI242">
        <f t="shared" si="86"/>
        <v>191.2</v>
      </c>
      <c r="DJ242">
        <f>DI242</f>
        <v>191.2</v>
      </c>
      <c r="DK242">
        <v>0</v>
      </c>
      <c r="DL242" t="s">
        <v>3</v>
      </c>
      <c r="DM242">
        <v>0</v>
      </c>
      <c r="DN242" t="s">
        <v>3</v>
      </c>
      <c r="DO242">
        <v>0</v>
      </c>
    </row>
    <row r="243" spans="1:119" x14ac:dyDescent="0.2">
      <c r="A243">
        <f>ROW(Source!A275)</f>
        <v>275</v>
      </c>
      <c r="B243">
        <v>78076343</v>
      </c>
      <c r="C243">
        <v>78077114</v>
      </c>
      <c r="D243">
        <v>37803303</v>
      </c>
      <c r="E243">
        <v>1</v>
      </c>
      <c r="F243">
        <v>1</v>
      </c>
      <c r="G243">
        <v>1</v>
      </c>
      <c r="H243">
        <v>2</v>
      </c>
      <c r="I243" t="s">
        <v>552</v>
      </c>
      <c r="J243" t="s">
        <v>553</v>
      </c>
      <c r="K243" t="s">
        <v>554</v>
      </c>
      <c r="L243">
        <v>1368</v>
      </c>
      <c r="N243">
        <v>1011</v>
      </c>
      <c r="O243" t="s">
        <v>187</v>
      </c>
      <c r="P243" t="s">
        <v>187</v>
      </c>
      <c r="Q243">
        <v>1</v>
      </c>
      <c r="W243">
        <v>0</v>
      </c>
      <c r="X243">
        <v>325281995</v>
      </c>
      <c r="Y243">
        <f>AT243</f>
        <v>0.23</v>
      </c>
      <c r="AA243">
        <v>0</v>
      </c>
      <c r="AB243">
        <v>22.18</v>
      </c>
      <c r="AC243">
        <v>0</v>
      </c>
      <c r="AD243">
        <v>0</v>
      </c>
      <c r="AE243">
        <v>0</v>
      </c>
      <c r="AF243">
        <v>1.98</v>
      </c>
      <c r="AG243">
        <v>0</v>
      </c>
      <c r="AH243">
        <v>0</v>
      </c>
      <c r="AI243">
        <v>1</v>
      </c>
      <c r="AJ243">
        <v>11.2</v>
      </c>
      <c r="AK243">
        <v>37.31</v>
      </c>
      <c r="AL243">
        <v>1</v>
      </c>
      <c r="AM243">
        <v>2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3</v>
      </c>
      <c r="AT243">
        <v>0.23</v>
      </c>
      <c r="AU243" t="s">
        <v>3</v>
      </c>
      <c r="AV243">
        <v>0</v>
      </c>
      <c r="AW243">
        <v>2</v>
      </c>
      <c r="AX243">
        <v>78077121</v>
      </c>
      <c r="AY243">
        <v>1</v>
      </c>
      <c r="AZ243">
        <v>0</v>
      </c>
      <c r="BA243">
        <v>245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V243">
        <v>0</v>
      </c>
      <c r="CW243">
        <f>ROUND(Y243*Source!I275*DO243,9)</f>
        <v>0</v>
      </c>
      <c r="CX243">
        <f>ROUND(Y243*Source!I275,9)</f>
        <v>1.61</v>
      </c>
      <c r="CY243">
        <f>AB243</f>
        <v>22.18</v>
      </c>
      <c r="CZ243">
        <f>AF243</f>
        <v>1.98</v>
      </c>
      <c r="DA243">
        <f>AJ243</f>
        <v>11.2</v>
      </c>
      <c r="DB243">
        <f>ROUND(ROUND(AT243*CZ243,2),2)</f>
        <v>0.46</v>
      </c>
      <c r="DC243">
        <f>ROUND(ROUND(AT243*AG243,2),2)</f>
        <v>0</v>
      </c>
      <c r="DD243" t="s">
        <v>3</v>
      </c>
      <c r="DE243" t="s">
        <v>3</v>
      </c>
      <c r="DF243">
        <f>ROUND(ROUND(AE243,2)*CX243,2)</f>
        <v>0</v>
      </c>
      <c r="DG243">
        <f>ROUND(ROUND(AF243*AJ243,2)*CX243,2)</f>
        <v>35.71</v>
      </c>
      <c r="DH243">
        <f>ROUND(ROUND(AG243*AK243,2)*CX243,2)</f>
        <v>0</v>
      </c>
      <c r="DI243">
        <f t="shared" si="86"/>
        <v>0</v>
      </c>
      <c r="DJ243">
        <f>DG243</f>
        <v>35.71</v>
      </c>
      <c r="DK243">
        <v>0</v>
      </c>
      <c r="DL243" t="s">
        <v>3</v>
      </c>
      <c r="DM243">
        <v>0</v>
      </c>
      <c r="DN243" t="s">
        <v>3</v>
      </c>
      <c r="DO243">
        <v>0</v>
      </c>
    </row>
    <row r="244" spans="1:119" x14ac:dyDescent="0.2">
      <c r="A244">
        <f>ROW(Source!A275)</f>
        <v>275</v>
      </c>
      <c r="B244">
        <v>78076343</v>
      </c>
      <c r="C244">
        <v>78077114</v>
      </c>
      <c r="D244">
        <v>37804139</v>
      </c>
      <c r="E244">
        <v>1</v>
      </c>
      <c r="F244">
        <v>1</v>
      </c>
      <c r="G244">
        <v>1</v>
      </c>
      <c r="H244">
        <v>2</v>
      </c>
      <c r="I244" t="s">
        <v>599</v>
      </c>
      <c r="J244" t="s">
        <v>600</v>
      </c>
      <c r="K244" t="s">
        <v>601</v>
      </c>
      <c r="L244">
        <v>1368</v>
      </c>
      <c r="N244">
        <v>1011</v>
      </c>
      <c r="O244" t="s">
        <v>187</v>
      </c>
      <c r="P244" t="s">
        <v>187</v>
      </c>
      <c r="Q244">
        <v>1</v>
      </c>
      <c r="W244">
        <v>0</v>
      </c>
      <c r="X244">
        <v>1888954426</v>
      </c>
      <c r="Y244">
        <f>AT244</f>
        <v>0.11</v>
      </c>
      <c r="AA244">
        <v>0</v>
      </c>
      <c r="AB244">
        <v>107.72</v>
      </c>
      <c r="AC244">
        <v>0</v>
      </c>
      <c r="AD244">
        <v>0</v>
      </c>
      <c r="AE244">
        <v>0</v>
      </c>
      <c r="AF244">
        <v>28.88</v>
      </c>
      <c r="AG244">
        <v>0</v>
      </c>
      <c r="AH244">
        <v>0</v>
      </c>
      <c r="AI244">
        <v>1</v>
      </c>
      <c r="AJ244">
        <v>3.73</v>
      </c>
      <c r="AK244">
        <v>37.31</v>
      </c>
      <c r="AL244">
        <v>1</v>
      </c>
      <c r="AM244">
        <v>2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3</v>
      </c>
      <c r="AT244">
        <v>0.11</v>
      </c>
      <c r="AU244" t="s">
        <v>3</v>
      </c>
      <c r="AV244">
        <v>0</v>
      </c>
      <c r="AW244">
        <v>2</v>
      </c>
      <c r="AX244">
        <v>78077122</v>
      </c>
      <c r="AY244">
        <v>1</v>
      </c>
      <c r="AZ244">
        <v>0</v>
      </c>
      <c r="BA244">
        <v>246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V244">
        <v>0</v>
      </c>
      <c r="CW244">
        <f>ROUND(Y244*Source!I275*DO244,9)</f>
        <v>0</v>
      </c>
      <c r="CX244">
        <f>ROUND(Y244*Source!I275,9)</f>
        <v>0.77</v>
      </c>
      <c r="CY244">
        <f>AB244</f>
        <v>107.72</v>
      </c>
      <c r="CZ244">
        <f>AF244</f>
        <v>28.88</v>
      </c>
      <c r="DA244">
        <f>AJ244</f>
        <v>3.73</v>
      </c>
      <c r="DB244">
        <f>ROUND(ROUND(AT244*CZ244,2),2)</f>
        <v>3.18</v>
      </c>
      <c r="DC244">
        <f>ROUND(ROUND(AT244*AG244,2),2)</f>
        <v>0</v>
      </c>
      <c r="DD244" t="s">
        <v>3</v>
      </c>
      <c r="DE244" t="s">
        <v>3</v>
      </c>
      <c r="DF244">
        <f>ROUND(ROUND(AE244,2)*CX244,2)</f>
        <v>0</v>
      </c>
      <c r="DG244">
        <f>ROUND(ROUND(AF244*AJ244,2)*CX244,2)</f>
        <v>82.94</v>
      </c>
      <c r="DH244">
        <f>ROUND(ROUND(AG244*AK244,2)*CX244,2)</f>
        <v>0</v>
      </c>
      <c r="DI244">
        <f t="shared" si="86"/>
        <v>0</v>
      </c>
      <c r="DJ244">
        <f>DG244</f>
        <v>82.94</v>
      </c>
      <c r="DK244">
        <v>0</v>
      </c>
      <c r="DL244" t="s">
        <v>3</v>
      </c>
      <c r="DM244">
        <v>0</v>
      </c>
      <c r="DN244" t="s">
        <v>3</v>
      </c>
      <c r="DO244">
        <v>0</v>
      </c>
    </row>
    <row r="245" spans="1:119" x14ac:dyDescent="0.2">
      <c r="A245">
        <f>ROW(Source!A275)</f>
        <v>275</v>
      </c>
      <c r="B245">
        <v>78076343</v>
      </c>
      <c r="C245">
        <v>78077114</v>
      </c>
      <c r="D245">
        <v>37737063</v>
      </c>
      <c r="E245">
        <v>1</v>
      </c>
      <c r="F245">
        <v>1</v>
      </c>
      <c r="G245">
        <v>1</v>
      </c>
      <c r="H245">
        <v>3</v>
      </c>
      <c r="I245" t="s">
        <v>561</v>
      </c>
      <c r="J245" t="s">
        <v>562</v>
      </c>
      <c r="K245" t="s">
        <v>563</v>
      </c>
      <c r="L245">
        <v>1358</v>
      </c>
      <c r="N245">
        <v>1010</v>
      </c>
      <c r="O245" t="s">
        <v>509</v>
      </c>
      <c r="P245" t="s">
        <v>509</v>
      </c>
      <c r="Q245">
        <v>10</v>
      </c>
      <c r="W245">
        <v>0</v>
      </c>
      <c r="X245">
        <v>-1114064279</v>
      </c>
      <c r="Y245">
        <f>(AT245*0)</f>
        <v>0</v>
      </c>
      <c r="AA245">
        <v>7.49</v>
      </c>
      <c r="AB245">
        <v>0</v>
      </c>
      <c r="AC245">
        <v>0</v>
      </c>
      <c r="AD245">
        <v>0</v>
      </c>
      <c r="AE245">
        <v>1.8</v>
      </c>
      <c r="AF245">
        <v>0</v>
      </c>
      <c r="AG245">
        <v>0</v>
      </c>
      <c r="AH245">
        <v>0</v>
      </c>
      <c r="AI245">
        <v>4.16</v>
      </c>
      <c r="AJ245">
        <v>1</v>
      </c>
      <c r="AK245">
        <v>1</v>
      </c>
      <c r="AL245">
        <v>1</v>
      </c>
      <c r="AM245">
        <v>2</v>
      </c>
      <c r="AN245">
        <v>0</v>
      </c>
      <c r="AO245">
        <v>1</v>
      </c>
      <c r="AP245">
        <v>1</v>
      </c>
      <c r="AQ245">
        <v>0</v>
      </c>
      <c r="AR245">
        <v>0</v>
      </c>
      <c r="AS245" t="s">
        <v>3</v>
      </c>
      <c r="AT245">
        <v>0.2</v>
      </c>
      <c r="AU245" t="s">
        <v>36</v>
      </c>
      <c r="AV245">
        <v>0</v>
      </c>
      <c r="AW245">
        <v>2</v>
      </c>
      <c r="AX245">
        <v>78077123</v>
      </c>
      <c r="AY245">
        <v>1</v>
      </c>
      <c r="AZ245">
        <v>0</v>
      </c>
      <c r="BA245">
        <v>247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V245">
        <v>0</v>
      </c>
      <c r="CW245">
        <v>0</v>
      </c>
      <c r="CX245">
        <f>ROUND(Y245*Source!I275,9)</f>
        <v>0</v>
      </c>
      <c r="CY245">
        <f>AA245</f>
        <v>7.49</v>
      </c>
      <c r="CZ245">
        <f>AE245</f>
        <v>1.8</v>
      </c>
      <c r="DA245">
        <f>AI245</f>
        <v>4.16</v>
      </c>
      <c r="DB245">
        <f>ROUND((ROUND(AT245*CZ245,2)*0),2)</f>
        <v>0</v>
      </c>
      <c r="DC245">
        <f>ROUND((ROUND(AT245*AG245,2)*0),2)</f>
        <v>0</v>
      </c>
      <c r="DD245" t="s">
        <v>3</v>
      </c>
      <c r="DE245" t="s">
        <v>3</v>
      </c>
      <c r="DF245">
        <f>ROUND(ROUND(AE245*AI245,2)*CX245,2)</f>
        <v>0</v>
      </c>
      <c r="DG245">
        <f>ROUND(ROUND(AF245,2)*CX245,2)</f>
        <v>0</v>
      </c>
      <c r="DH245">
        <f>ROUND(ROUND(AG245,2)*CX245,2)</f>
        <v>0</v>
      </c>
      <c r="DI245">
        <f t="shared" si="86"/>
        <v>0</v>
      </c>
      <c r="DJ245">
        <f>DF245</f>
        <v>0</v>
      </c>
      <c r="DK245">
        <v>0</v>
      </c>
      <c r="DL245" t="s">
        <v>3</v>
      </c>
      <c r="DM245">
        <v>0</v>
      </c>
      <c r="DN245" t="s">
        <v>3</v>
      </c>
      <c r="DO245">
        <v>0</v>
      </c>
    </row>
    <row r="246" spans="1:119" x14ac:dyDescent="0.2">
      <c r="A246">
        <f>ROW(Source!A275)</f>
        <v>275</v>
      </c>
      <c r="B246">
        <v>78076343</v>
      </c>
      <c r="C246">
        <v>78077114</v>
      </c>
      <c r="D246">
        <v>37801918</v>
      </c>
      <c r="E246">
        <v>1</v>
      </c>
      <c r="F246">
        <v>1</v>
      </c>
      <c r="G246">
        <v>1</v>
      </c>
      <c r="H246">
        <v>3</v>
      </c>
      <c r="I246" t="s">
        <v>513</v>
      </c>
      <c r="J246" t="s">
        <v>514</v>
      </c>
      <c r="K246" t="s">
        <v>515</v>
      </c>
      <c r="L246">
        <v>1374</v>
      </c>
      <c r="N246">
        <v>1013</v>
      </c>
      <c r="O246" t="s">
        <v>516</v>
      </c>
      <c r="P246" t="s">
        <v>516</v>
      </c>
      <c r="Q246">
        <v>1</v>
      </c>
      <c r="W246">
        <v>0</v>
      </c>
      <c r="X246">
        <v>2131831278</v>
      </c>
      <c r="Y246">
        <f>(AT246*0)</f>
        <v>0</v>
      </c>
      <c r="AA246">
        <v>1</v>
      </c>
      <c r="AB246">
        <v>0</v>
      </c>
      <c r="AC246">
        <v>0</v>
      </c>
      <c r="AD246">
        <v>0</v>
      </c>
      <c r="AE246">
        <v>1</v>
      </c>
      <c r="AF246">
        <v>0</v>
      </c>
      <c r="AG246">
        <v>0</v>
      </c>
      <c r="AH246">
        <v>0</v>
      </c>
      <c r="AI246">
        <v>1</v>
      </c>
      <c r="AJ246">
        <v>1</v>
      </c>
      <c r="AK246">
        <v>1</v>
      </c>
      <c r="AL246">
        <v>1</v>
      </c>
      <c r="AM246">
        <v>-2</v>
      </c>
      <c r="AN246">
        <v>0</v>
      </c>
      <c r="AO246">
        <v>1</v>
      </c>
      <c r="AP246">
        <v>1</v>
      </c>
      <c r="AQ246">
        <v>0</v>
      </c>
      <c r="AR246">
        <v>0</v>
      </c>
      <c r="AS246" t="s">
        <v>3</v>
      </c>
      <c r="AT246">
        <v>0.55000000000000004</v>
      </c>
      <c r="AU246" t="s">
        <v>36</v>
      </c>
      <c r="AV246">
        <v>0</v>
      </c>
      <c r="AW246">
        <v>2</v>
      </c>
      <c r="AX246">
        <v>78077124</v>
      </c>
      <c r="AY246">
        <v>1</v>
      </c>
      <c r="AZ246">
        <v>0</v>
      </c>
      <c r="BA246">
        <v>248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V246">
        <v>0</v>
      </c>
      <c r="CW246">
        <v>0</v>
      </c>
      <c r="CX246">
        <f>ROUND(Y246*Source!I275,9)</f>
        <v>0</v>
      </c>
      <c r="CY246">
        <f>AA246</f>
        <v>1</v>
      </c>
      <c r="CZ246">
        <f>AE246</f>
        <v>1</v>
      </c>
      <c r="DA246">
        <f>AI246</f>
        <v>1</v>
      </c>
      <c r="DB246">
        <f>ROUND((ROUND(AT246*CZ246,2)*0),2)</f>
        <v>0</v>
      </c>
      <c r="DC246">
        <f>ROUND((ROUND(AT246*AG246,2)*0),2)</f>
        <v>0</v>
      </c>
      <c r="DD246" t="s">
        <v>3</v>
      </c>
      <c r="DE246" t="s">
        <v>3</v>
      </c>
      <c r="DF246">
        <f t="shared" ref="DF246:DF252" si="113">ROUND(ROUND(AE246,2)*CX246,2)</f>
        <v>0</v>
      </c>
      <c r="DG246">
        <f>ROUND(ROUND(AF246,2)*CX246,2)</f>
        <v>0</v>
      </c>
      <c r="DH246">
        <f>ROUND(ROUND(AG246,2)*CX246,2)</f>
        <v>0</v>
      </c>
      <c r="DI246">
        <f t="shared" si="86"/>
        <v>0</v>
      </c>
      <c r="DJ246">
        <f>DF246</f>
        <v>0</v>
      </c>
      <c r="DK246">
        <v>0</v>
      </c>
      <c r="DL246" t="s">
        <v>3</v>
      </c>
      <c r="DM246">
        <v>0</v>
      </c>
      <c r="DN246" t="s">
        <v>3</v>
      </c>
      <c r="DO246">
        <v>0</v>
      </c>
    </row>
    <row r="247" spans="1:119" x14ac:dyDescent="0.2">
      <c r="A247">
        <f>ROW(Source!A282)</f>
        <v>282</v>
      </c>
      <c r="B247">
        <v>78076343</v>
      </c>
      <c r="C247">
        <v>78077131</v>
      </c>
      <c r="D247">
        <v>23366682</v>
      </c>
      <c r="E247">
        <v>1</v>
      </c>
      <c r="F247">
        <v>1</v>
      </c>
      <c r="G247">
        <v>1</v>
      </c>
      <c r="H247">
        <v>1</v>
      </c>
      <c r="I247" t="s">
        <v>602</v>
      </c>
      <c r="J247" t="s">
        <v>3</v>
      </c>
      <c r="K247" t="s">
        <v>603</v>
      </c>
      <c r="L247">
        <v>1369</v>
      </c>
      <c r="N247">
        <v>1013</v>
      </c>
      <c r="O247" t="s">
        <v>492</v>
      </c>
      <c r="P247" t="s">
        <v>492</v>
      </c>
      <c r="Q247">
        <v>1</v>
      </c>
      <c r="W247">
        <v>0</v>
      </c>
      <c r="X247">
        <v>-405411048</v>
      </c>
      <c r="Y247">
        <f>AT247</f>
        <v>2.1800000000000002</v>
      </c>
      <c r="AA247">
        <v>0</v>
      </c>
      <c r="AB247">
        <v>0</v>
      </c>
      <c r="AC247">
        <v>0</v>
      </c>
      <c r="AD247">
        <v>10.36</v>
      </c>
      <c r="AE247">
        <v>0</v>
      </c>
      <c r="AF247">
        <v>0</v>
      </c>
      <c r="AG247">
        <v>0</v>
      </c>
      <c r="AH247">
        <v>10.36</v>
      </c>
      <c r="AI247">
        <v>1</v>
      </c>
      <c r="AJ247">
        <v>1</v>
      </c>
      <c r="AK247">
        <v>1</v>
      </c>
      <c r="AL247">
        <v>1</v>
      </c>
      <c r="AM247">
        <v>-2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3</v>
      </c>
      <c r="AT247">
        <v>2.1800000000000002</v>
      </c>
      <c r="AU247" t="s">
        <v>3</v>
      </c>
      <c r="AV247">
        <v>1</v>
      </c>
      <c r="AW247">
        <v>2</v>
      </c>
      <c r="AX247">
        <v>78077136</v>
      </c>
      <c r="AY247">
        <v>1</v>
      </c>
      <c r="AZ247">
        <v>0</v>
      </c>
      <c r="BA247">
        <v>249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U247">
        <f>ROUND(AT247*Source!I282*AH247*AL247,2)</f>
        <v>22.58</v>
      </c>
      <c r="CV247">
        <f>ROUND(Y247*Source!I282,9)</f>
        <v>2.1800000000000002</v>
      </c>
      <c r="CW247">
        <v>0</v>
      </c>
      <c r="CX247">
        <f>ROUND(Y247*Source!I282,9)</f>
        <v>2.1800000000000002</v>
      </c>
      <c r="CY247">
        <f>AD247</f>
        <v>10.36</v>
      </c>
      <c r="CZ247">
        <f>AH247</f>
        <v>10.36</v>
      </c>
      <c r="DA247">
        <f>AL247</f>
        <v>1</v>
      </c>
      <c r="DB247">
        <f>ROUND(ROUND(AT247*CZ247,2),2)</f>
        <v>22.58</v>
      </c>
      <c r="DC247">
        <f>ROUND(ROUND(AT247*AG247,2),2)</f>
        <v>0</v>
      </c>
      <c r="DD247" t="s">
        <v>3</v>
      </c>
      <c r="DE247" t="s">
        <v>3</v>
      </c>
      <c r="DF247">
        <f t="shared" si="113"/>
        <v>0</v>
      </c>
      <c r="DG247">
        <f>ROUND(ROUND(AF247,2)*CX247,2)</f>
        <v>0</v>
      </c>
      <c r="DH247">
        <f>ROUND(ROUND(AG247,2)*CX247,2)</f>
        <v>0</v>
      </c>
      <c r="DI247">
        <f t="shared" si="86"/>
        <v>22.58</v>
      </c>
      <c r="DJ247">
        <f>DI247</f>
        <v>22.58</v>
      </c>
      <c r="DK247">
        <v>0</v>
      </c>
      <c r="DL247" t="s">
        <v>3</v>
      </c>
      <c r="DM247">
        <v>0</v>
      </c>
      <c r="DN247" t="s">
        <v>3</v>
      </c>
      <c r="DO247">
        <v>0</v>
      </c>
    </row>
    <row r="248" spans="1:119" x14ac:dyDescent="0.2">
      <c r="A248">
        <f>ROW(Source!A282)</f>
        <v>282</v>
      </c>
      <c r="B248">
        <v>78076343</v>
      </c>
      <c r="C248">
        <v>78077131</v>
      </c>
      <c r="D248">
        <v>121548</v>
      </c>
      <c r="E248">
        <v>1</v>
      </c>
      <c r="F248">
        <v>1</v>
      </c>
      <c r="G248">
        <v>1</v>
      </c>
      <c r="H248">
        <v>1</v>
      </c>
      <c r="I248" t="s">
        <v>19</v>
      </c>
      <c r="J248" t="s">
        <v>3</v>
      </c>
      <c r="K248" t="s">
        <v>525</v>
      </c>
      <c r="L248">
        <v>608254</v>
      </c>
      <c r="N248">
        <v>1013</v>
      </c>
      <c r="O248" t="s">
        <v>526</v>
      </c>
      <c r="P248" t="s">
        <v>526</v>
      </c>
      <c r="Q248">
        <v>1</v>
      </c>
      <c r="W248">
        <v>0</v>
      </c>
      <c r="X248">
        <v>-185737400</v>
      </c>
      <c r="Y248">
        <f>AT248</f>
        <v>0.01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M248">
        <v>-2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3</v>
      </c>
      <c r="AT248">
        <v>0.01</v>
      </c>
      <c r="AU248" t="s">
        <v>3</v>
      </c>
      <c r="AV248">
        <v>2</v>
      </c>
      <c r="AW248">
        <v>2</v>
      </c>
      <c r="AX248">
        <v>78077137</v>
      </c>
      <c r="AY248">
        <v>1</v>
      </c>
      <c r="AZ248">
        <v>0</v>
      </c>
      <c r="BA248">
        <v>250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V248">
        <v>0</v>
      </c>
      <c r="CW248">
        <v>0</v>
      </c>
      <c r="CX248">
        <f>ROUND(Y248*Source!I282,9)</f>
        <v>0.01</v>
      </c>
      <c r="CY248">
        <f>AD248</f>
        <v>0</v>
      </c>
      <c r="CZ248">
        <f>AH248</f>
        <v>0</v>
      </c>
      <c r="DA248">
        <f>AL248</f>
        <v>1</v>
      </c>
      <c r="DB248">
        <f>ROUND(ROUND(AT248*CZ248,2),2)</f>
        <v>0</v>
      </c>
      <c r="DC248">
        <f>ROUND(ROUND(AT248*AG248,2),2)</f>
        <v>0</v>
      </c>
      <c r="DD248" t="s">
        <v>3</v>
      </c>
      <c r="DE248" t="s">
        <v>3</v>
      </c>
      <c r="DF248">
        <f t="shared" si="113"/>
        <v>0</v>
      </c>
      <c r="DG248">
        <f>ROUND(ROUND(AF248,2)*CX248,2)</f>
        <v>0</v>
      </c>
      <c r="DH248">
        <f>ROUND(ROUND(AG248,2)*CX248,2)</f>
        <v>0</v>
      </c>
      <c r="DI248">
        <f t="shared" si="86"/>
        <v>0</v>
      </c>
      <c r="DJ248">
        <f>DI248</f>
        <v>0</v>
      </c>
      <c r="DK248">
        <v>0</v>
      </c>
      <c r="DL248" t="s">
        <v>3</v>
      </c>
      <c r="DM248">
        <v>0</v>
      </c>
      <c r="DN248" t="s">
        <v>3</v>
      </c>
      <c r="DO248">
        <v>0</v>
      </c>
    </row>
    <row r="249" spans="1:119" x14ac:dyDescent="0.2">
      <c r="A249">
        <f>ROW(Source!A282)</f>
        <v>282</v>
      </c>
      <c r="B249">
        <v>78076343</v>
      </c>
      <c r="C249">
        <v>78077131</v>
      </c>
      <c r="D249">
        <v>37802515</v>
      </c>
      <c r="E249">
        <v>1</v>
      </c>
      <c r="F249">
        <v>1</v>
      </c>
      <c r="G249">
        <v>1</v>
      </c>
      <c r="H249">
        <v>2</v>
      </c>
      <c r="I249" t="s">
        <v>604</v>
      </c>
      <c r="J249" t="s">
        <v>605</v>
      </c>
      <c r="K249" t="s">
        <v>606</v>
      </c>
      <c r="L249">
        <v>1368</v>
      </c>
      <c r="N249">
        <v>1011</v>
      </c>
      <c r="O249" t="s">
        <v>187</v>
      </c>
      <c r="P249" t="s">
        <v>187</v>
      </c>
      <c r="Q249">
        <v>1</v>
      </c>
      <c r="W249">
        <v>0</v>
      </c>
      <c r="X249">
        <v>-674318163</v>
      </c>
      <c r="Y249">
        <f>AT249</f>
        <v>0.01</v>
      </c>
      <c r="AA249">
        <v>0</v>
      </c>
      <c r="AB249">
        <v>2277.84</v>
      </c>
      <c r="AC249">
        <v>335.79</v>
      </c>
      <c r="AD249">
        <v>0</v>
      </c>
      <c r="AE249">
        <v>0</v>
      </c>
      <c r="AF249">
        <v>87.24</v>
      </c>
      <c r="AG249">
        <v>9</v>
      </c>
      <c r="AH249">
        <v>0</v>
      </c>
      <c r="AI249">
        <v>1</v>
      </c>
      <c r="AJ249">
        <v>26.11</v>
      </c>
      <c r="AK249">
        <v>37.31</v>
      </c>
      <c r="AL249">
        <v>1</v>
      </c>
      <c r="AM249">
        <v>2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3</v>
      </c>
      <c r="AT249">
        <v>0.01</v>
      </c>
      <c r="AU249" t="s">
        <v>3</v>
      </c>
      <c r="AV249">
        <v>0</v>
      </c>
      <c r="AW249">
        <v>2</v>
      </c>
      <c r="AX249">
        <v>78077138</v>
      </c>
      <c r="AY249">
        <v>1</v>
      </c>
      <c r="AZ249">
        <v>0</v>
      </c>
      <c r="BA249">
        <v>251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V249">
        <v>0</v>
      </c>
      <c r="CW249">
        <f>ROUND(Y249*Source!I282*DO249,9)</f>
        <v>0</v>
      </c>
      <c r="CX249">
        <f>ROUND(Y249*Source!I282,9)</f>
        <v>0.01</v>
      </c>
      <c r="CY249">
        <f>AB249</f>
        <v>2277.84</v>
      </c>
      <c r="CZ249">
        <f>AF249</f>
        <v>87.24</v>
      </c>
      <c r="DA249">
        <f>AJ249</f>
        <v>26.11</v>
      </c>
      <c r="DB249">
        <f>ROUND(ROUND(AT249*CZ249,2),2)</f>
        <v>0.87</v>
      </c>
      <c r="DC249">
        <f>ROUND(ROUND(AT249*AG249,2),2)</f>
        <v>0.09</v>
      </c>
      <c r="DD249" t="s">
        <v>3</v>
      </c>
      <c r="DE249" t="s">
        <v>3</v>
      </c>
      <c r="DF249">
        <f t="shared" si="113"/>
        <v>0</v>
      </c>
      <c r="DG249">
        <f>ROUND(ROUND(AF249*AJ249,2)*CX249,2)</f>
        <v>22.78</v>
      </c>
      <c r="DH249">
        <f>ROUND(ROUND(AG249*AK249,2)*CX249,2)</f>
        <v>3.36</v>
      </c>
      <c r="DI249">
        <f t="shared" si="86"/>
        <v>0</v>
      </c>
      <c r="DJ249">
        <f>DG249</f>
        <v>22.78</v>
      </c>
      <c r="DK249">
        <v>0</v>
      </c>
      <c r="DL249" t="s">
        <v>3</v>
      </c>
      <c r="DM249">
        <v>0</v>
      </c>
      <c r="DN249" t="s">
        <v>3</v>
      </c>
      <c r="DO249">
        <v>0</v>
      </c>
    </row>
    <row r="250" spans="1:119" x14ac:dyDescent="0.2">
      <c r="A250">
        <f>ROW(Source!A282)</f>
        <v>282</v>
      </c>
      <c r="B250">
        <v>78076343</v>
      </c>
      <c r="C250">
        <v>78077131</v>
      </c>
      <c r="D250">
        <v>37801918</v>
      </c>
      <c r="E250">
        <v>1</v>
      </c>
      <c r="F250">
        <v>1</v>
      </c>
      <c r="G250">
        <v>1</v>
      </c>
      <c r="H250">
        <v>3</v>
      </c>
      <c r="I250" t="s">
        <v>513</v>
      </c>
      <c r="J250" t="s">
        <v>514</v>
      </c>
      <c r="K250" t="s">
        <v>515</v>
      </c>
      <c r="L250">
        <v>1374</v>
      </c>
      <c r="N250">
        <v>1013</v>
      </c>
      <c r="O250" t="s">
        <v>516</v>
      </c>
      <c r="P250" t="s">
        <v>516</v>
      </c>
      <c r="Q250">
        <v>1</v>
      </c>
      <c r="W250">
        <v>0</v>
      </c>
      <c r="X250">
        <v>2131831278</v>
      </c>
      <c r="Y250">
        <f>(AT250*0)</f>
        <v>0</v>
      </c>
      <c r="AA250">
        <v>1</v>
      </c>
      <c r="AB250">
        <v>0</v>
      </c>
      <c r="AC250">
        <v>0</v>
      </c>
      <c r="AD250">
        <v>0</v>
      </c>
      <c r="AE250">
        <v>1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M250">
        <v>-2</v>
      </c>
      <c r="AN250">
        <v>0</v>
      </c>
      <c r="AO250">
        <v>1</v>
      </c>
      <c r="AP250">
        <v>1</v>
      </c>
      <c r="AQ250">
        <v>0</v>
      </c>
      <c r="AR250">
        <v>0</v>
      </c>
      <c r="AS250" t="s">
        <v>3</v>
      </c>
      <c r="AT250">
        <v>0.45</v>
      </c>
      <c r="AU250" t="s">
        <v>36</v>
      </c>
      <c r="AV250">
        <v>0</v>
      </c>
      <c r="AW250">
        <v>2</v>
      </c>
      <c r="AX250">
        <v>78077140</v>
      </c>
      <c r="AY250">
        <v>1</v>
      </c>
      <c r="AZ250">
        <v>0</v>
      </c>
      <c r="BA250">
        <v>253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V250">
        <v>0</v>
      </c>
      <c r="CW250">
        <v>0</v>
      </c>
      <c r="CX250">
        <f>ROUND(Y250*Source!I282,9)</f>
        <v>0</v>
      </c>
      <c r="CY250">
        <f>AA250</f>
        <v>1</v>
      </c>
      <c r="CZ250">
        <f>AE250</f>
        <v>1</v>
      </c>
      <c r="DA250">
        <f>AI250</f>
        <v>1</v>
      </c>
      <c r="DB250">
        <f>ROUND((ROUND(AT250*CZ250,2)*0),2)</f>
        <v>0</v>
      </c>
      <c r="DC250">
        <f>ROUND((ROUND(AT250*AG250,2)*0),2)</f>
        <v>0</v>
      </c>
      <c r="DD250" t="s">
        <v>3</v>
      </c>
      <c r="DE250" t="s">
        <v>3</v>
      </c>
      <c r="DF250">
        <f t="shared" si="113"/>
        <v>0</v>
      </c>
      <c r="DG250">
        <f>ROUND(ROUND(AF250,2)*CX250,2)</f>
        <v>0</v>
      </c>
      <c r="DH250">
        <f>ROUND(ROUND(AG250,2)*CX250,2)</f>
        <v>0</v>
      </c>
      <c r="DI250">
        <f t="shared" si="86"/>
        <v>0</v>
      </c>
      <c r="DJ250">
        <f>DF250</f>
        <v>0</v>
      </c>
      <c r="DK250">
        <v>0</v>
      </c>
      <c r="DL250" t="s">
        <v>3</v>
      </c>
      <c r="DM250">
        <v>0</v>
      </c>
      <c r="DN250" t="s">
        <v>3</v>
      </c>
      <c r="DO250">
        <v>0</v>
      </c>
    </row>
    <row r="251" spans="1:119" x14ac:dyDescent="0.2">
      <c r="A251">
        <f>ROW(Source!A288)</f>
        <v>288</v>
      </c>
      <c r="B251">
        <v>78076343</v>
      </c>
      <c r="C251">
        <v>78077146</v>
      </c>
      <c r="D251">
        <v>23365084</v>
      </c>
      <c r="E251">
        <v>1</v>
      </c>
      <c r="F251">
        <v>1</v>
      </c>
      <c r="G251">
        <v>1</v>
      </c>
      <c r="H251">
        <v>1</v>
      </c>
      <c r="I251" t="s">
        <v>517</v>
      </c>
      <c r="J251" t="s">
        <v>3</v>
      </c>
      <c r="K251" t="s">
        <v>518</v>
      </c>
      <c r="L251">
        <v>1369</v>
      </c>
      <c r="N251">
        <v>1013</v>
      </c>
      <c r="O251" t="s">
        <v>492</v>
      </c>
      <c r="P251" t="s">
        <v>492</v>
      </c>
      <c r="Q251">
        <v>1</v>
      </c>
      <c r="W251">
        <v>0</v>
      </c>
      <c r="X251">
        <v>-284553447</v>
      </c>
      <c r="Y251">
        <f>AT251</f>
        <v>5.76</v>
      </c>
      <c r="AA251">
        <v>0</v>
      </c>
      <c r="AB251">
        <v>0</v>
      </c>
      <c r="AC251">
        <v>0</v>
      </c>
      <c r="AD251">
        <v>9.68</v>
      </c>
      <c r="AE251">
        <v>0</v>
      </c>
      <c r="AF251">
        <v>0</v>
      </c>
      <c r="AG251">
        <v>0</v>
      </c>
      <c r="AH251">
        <v>9.68</v>
      </c>
      <c r="AI251">
        <v>1</v>
      </c>
      <c r="AJ251">
        <v>1</v>
      </c>
      <c r="AK251">
        <v>1</v>
      </c>
      <c r="AL251">
        <v>1</v>
      </c>
      <c r="AM251">
        <v>-2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3</v>
      </c>
      <c r="AT251">
        <v>5.76</v>
      </c>
      <c r="AU251" t="s">
        <v>3</v>
      </c>
      <c r="AV251">
        <v>1</v>
      </c>
      <c r="AW251">
        <v>2</v>
      </c>
      <c r="AX251">
        <v>78077154</v>
      </c>
      <c r="AY251">
        <v>1</v>
      </c>
      <c r="AZ251">
        <v>0</v>
      </c>
      <c r="BA251">
        <v>254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U251">
        <f>ROUND(AT251*Source!I288*AH251*AL251,2)</f>
        <v>55.76</v>
      </c>
      <c r="CV251">
        <f>ROUND(Y251*Source!I288,9)</f>
        <v>5.76</v>
      </c>
      <c r="CW251">
        <v>0</v>
      </c>
      <c r="CX251">
        <f>ROUND(Y251*Source!I288,9)</f>
        <v>5.76</v>
      </c>
      <c r="CY251">
        <f>AD251</f>
        <v>9.68</v>
      </c>
      <c r="CZ251">
        <f>AH251</f>
        <v>9.68</v>
      </c>
      <c r="DA251">
        <f>AL251</f>
        <v>1</v>
      </c>
      <c r="DB251">
        <f>ROUND(ROUND(AT251*CZ251,2),2)</f>
        <v>55.76</v>
      </c>
      <c r="DC251">
        <f>ROUND(ROUND(AT251*AG251,2),2)</f>
        <v>0</v>
      </c>
      <c r="DD251" t="s">
        <v>3</v>
      </c>
      <c r="DE251" t="s">
        <v>3</v>
      </c>
      <c r="DF251">
        <f t="shared" si="113"/>
        <v>0</v>
      </c>
      <c r="DG251">
        <f>ROUND(ROUND(AF251,2)*CX251,2)</f>
        <v>0</v>
      </c>
      <c r="DH251">
        <f>ROUND(ROUND(AG251,2)*CX251,2)</f>
        <v>0</v>
      </c>
      <c r="DI251">
        <f t="shared" si="86"/>
        <v>55.76</v>
      </c>
      <c r="DJ251">
        <f>DI251</f>
        <v>55.76</v>
      </c>
      <c r="DK251">
        <v>0</v>
      </c>
      <c r="DL251" t="s">
        <v>3</v>
      </c>
      <c r="DM251">
        <v>0</v>
      </c>
      <c r="DN251" t="s">
        <v>3</v>
      </c>
      <c r="DO251">
        <v>0</v>
      </c>
    </row>
    <row r="252" spans="1:119" x14ac:dyDescent="0.2">
      <c r="A252">
        <f>ROW(Source!A288)</f>
        <v>288</v>
      </c>
      <c r="B252">
        <v>78076343</v>
      </c>
      <c r="C252">
        <v>78077146</v>
      </c>
      <c r="D252">
        <v>37804065</v>
      </c>
      <c r="E252">
        <v>1</v>
      </c>
      <c r="F252">
        <v>1</v>
      </c>
      <c r="G252">
        <v>1</v>
      </c>
      <c r="H252">
        <v>2</v>
      </c>
      <c r="I252" t="s">
        <v>499</v>
      </c>
      <c r="J252" t="s">
        <v>500</v>
      </c>
      <c r="K252" t="s">
        <v>501</v>
      </c>
      <c r="L252">
        <v>1368</v>
      </c>
      <c r="N252">
        <v>1011</v>
      </c>
      <c r="O252" t="s">
        <v>187</v>
      </c>
      <c r="P252" t="s">
        <v>187</v>
      </c>
      <c r="Q252">
        <v>1</v>
      </c>
      <c r="W252">
        <v>0</v>
      </c>
      <c r="X252">
        <v>835824343</v>
      </c>
      <c r="Y252">
        <f>AT252</f>
        <v>0.17</v>
      </c>
      <c r="AA252">
        <v>0</v>
      </c>
      <c r="AB252">
        <v>12.53</v>
      </c>
      <c r="AC252">
        <v>0</v>
      </c>
      <c r="AD252">
        <v>0</v>
      </c>
      <c r="AE252">
        <v>0</v>
      </c>
      <c r="AF252">
        <v>2.15</v>
      </c>
      <c r="AG252">
        <v>0</v>
      </c>
      <c r="AH252">
        <v>0</v>
      </c>
      <c r="AI252">
        <v>1</v>
      </c>
      <c r="AJ252">
        <v>5.83</v>
      </c>
      <c r="AK252">
        <v>37.31</v>
      </c>
      <c r="AL252">
        <v>1</v>
      </c>
      <c r="AM252">
        <v>2</v>
      </c>
      <c r="AN252">
        <v>0</v>
      </c>
      <c r="AO252">
        <v>1</v>
      </c>
      <c r="AP252">
        <v>0</v>
      </c>
      <c r="AQ252">
        <v>0</v>
      </c>
      <c r="AR252">
        <v>0</v>
      </c>
      <c r="AS252" t="s">
        <v>3</v>
      </c>
      <c r="AT252">
        <v>0.17</v>
      </c>
      <c r="AU252" t="s">
        <v>3</v>
      </c>
      <c r="AV252">
        <v>0</v>
      </c>
      <c r="AW252">
        <v>2</v>
      </c>
      <c r="AX252">
        <v>78077155</v>
      </c>
      <c r="AY252">
        <v>1</v>
      </c>
      <c r="AZ252">
        <v>0</v>
      </c>
      <c r="BA252">
        <v>255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V252">
        <v>0</v>
      </c>
      <c r="CW252">
        <f>ROUND(Y252*Source!I288*DO252,9)</f>
        <v>0</v>
      </c>
      <c r="CX252">
        <f>ROUND(Y252*Source!I288,9)</f>
        <v>0.17</v>
      </c>
      <c r="CY252">
        <f>AB252</f>
        <v>12.53</v>
      </c>
      <c r="CZ252">
        <f>AF252</f>
        <v>2.15</v>
      </c>
      <c r="DA252">
        <f>AJ252</f>
        <v>5.83</v>
      </c>
      <c r="DB252">
        <f>ROUND(ROUND(AT252*CZ252,2),2)</f>
        <v>0.37</v>
      </c>
      <c r="DC252">
        <f>ROUND(ROUND(AT252*AG252,2),2)</f>
        <v>0</v>
      </c>
      <c r="DD252" t="s">
        <v>3</v>
      </c>
      <c r="DE252" t="s">
        <v>3</v>
      </c>
      <c r="DF252">
        <f t="shared" si="113"/>
        <v>0</v>
      </c>
      <c r="DG252">
        <f>ROUND(ROUND(AF252*AJ252,2)*CX252,2)</f>
        <v>2.13</v>
      </c>
      <c r="DH252">
        <f>ROUND(ROUND(AG252*AK252,2)*CX252,2)</f>
        <v>0</v>
      </c>
      <c r="DI252">
        <f t="shared" si="86"/>
        <v>0</v>
      </c>
      <c r="DJ252">
        <f>DG252</f>
        <v>2.13</v>
      </c>
      <c r="DK252">
        <v>0</v>
      </c>
      <c r="DL252" t="s">
        <v>3</v>
      </c>
      <c r="DM252">
        <v>0</v>
      </c>
      <c r="DN252" t="s">
        <v>3</v>
      </c>
      <c r="DO252">
        <v>0</v>
      </c>
    </row>
    <row r="253" spans="1:119" x14ac:dyDescent="0.2">
      <c r="A253">
        <f>ROW(Source!A288)</f>
        <v>288</v>
      </c>
      <c r="B253">
        <v>78076343</v>
      </c>
      <c r="C253">
        <v>78077146</v>
      </c>
      <c r="D253">
        <v>37729677</v>
      </c>
      <c r="E253">
        <v>1</v>
      </c>
      <c r="F253">
        <v>1</v>
      </c>
      <c r="G253">
        <v>1</v>
      </c>
      <c r="H253">
        <v>3</v>
      </c>
      <c r="I253" t="s">
        <v>502</v>
      </c>
      <c r="J253" t="s">
        <v>503</v>
      </c>
      <c r="K253" t="s">
        <v>504</v>
      </c>
      <c r="L253">
        <v>1346</v>
      </c>
      <c r="N253">
        <v>1009</v>
      </c>
      <c r="O253" t="s">
        <v>505</v>
      </c>
      <c r="P253" t="s">
        <v>505</v>
      </c>
      <c r="Q253">
        <v>1</v>
      </c>
      <c r="W253">
        <v>0</v>
      </c>
      <c r="X253">
        <v>-1781767665</v>
      </c>
      <c r="Y253">
        <f>(AT253*0)</f>
        <v>0</v>
      </c>
      <c r="AA253">
        <v>356.42</v>
      </c>
      <c r="AB253">
        <v>0</v>
      </c>
      <c r="AC253">
        <v>0</v>
      </c>
      <c r="AD253">
        <v>0</v>
      </c>
      <c r="AE253">
        <v>28.4</v>
      </c>
      <c r="AF253">
        <v>0</v>
      </c>
      <c r="AG253">
        <v>0</v>
      </c>
      <c r="AH253">
        <v>0</v>
      </c>
      <c r="AI253">
        <v>12.55</v>
      </c>
      <c r="AJ253">
        <v>1</v>
      </c>
      <c r="AK253">
        <v>1</v>
      </c>
      <c r="AL253">
        <v>1</v>
      </c>
      <c r="AM253">
        <v>2</v>
      </c>
      <c r="AN253">
        <v>0</v>
      </c>
      <c r="AO253">
        <v>1</v>
      </c>
      <c r="AP253">
        <v>1</v>
      </c>
      <c r="AQ253">
        <v>0</v>
      </c>
      <c r="AR253">
        <v>0</v>
      </c>
      <c r="AS253" t="s">
        <v>3</v>
      </c>
      <c r="AT253">
        <v>3.8E-3</v>
      </c>
      <c r="AU253" t="s">
        <v>36</v>
      </c>
      <c r="AV253">
        <v>0</v>
      </c>
      <c r="AW253">
        <v>2</v>
      </c>
      <c r="AX253">
        <v>78077156</v>
      </c>
      <c r="AY253">
        <v>1</v>
      </c>
      <c r="AZ253">
        <v>0</v>
      </c>
      <c r="BA253">
        <v>256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V253">
        <v>0</v>
      </c>
      <c r="CW253">
        <v>0</v>
      </c>
      <c r="CX253">
        <f>ROUND(Y253*Source!I288,9)</f>
        <v>0</v>
      </c>
      <c r="CY253">
        <f>AA253</f>
        <v>356.42</v>
      </c>
      <c r="CZ253">
        <f>AE253</f>
        <v>28.4</v>
      </c>
      <c r="DA253">
        <f>AI253</f>
        <v>12.55</v>
      </c>
      <c r="DB253">
        <f>ROUND((ROUND(AT253*CZ253,2)*0),2)</f>
        <v>0</v>
      </c>
      <c r="DC253">
        <f>ROUND((ROUND(AT253*AG253,2)*0),2)</f>
        <v>0</v>
      </c>
      <c r="DD253" t="s">
        <v>3</v>
      </c>
      <c r="DE253" t="s">
        <v>3</v>
      </c>
      <c r="DF253">
        <f>ROUND(ROUND(AE253*AI253,2)*CX253,2)</f>
        <v>0</v>
      </c>
      <c r="DG253">
        <f t="shared" ref="DG253:DG259" si="114">ROUND(ROUND(AF253,2)*CX253,2)</f>
        <v>0</v>
      </c>
      <c r="DH253">
        <f t="shared" ref="DH253:DH259" si="115">ROUND(ROUND(AG253,2)*CX253,2)</f>
        <v>0</v>
      </c>
      <c r="DI253">
        <f t="shared" si="86"/>
        <v>0</v>
      </c>
      <c r="DJ253">
        <f>DF253</f>
        <v>0</v>
      </c>
      <c r="DK253">
        <v>0</v>
      </c>
      <c r="DL253" t="s">
        <v>3</v>
      </c>
      <c r="DM253">
        <v>0</v>
      </c>
      <c r="DN253" t="s">
        <v>3</v>
      </c>
      <c r="DO253">
        <v>0</v>
      </c>
    </row>
    <row r="254" spans="1:119" x14ac:dyDescent="0.2">
      <c r="A254">
        <f>ROW(Source!A288)</f>
        <v>288</v>
      </c>
      <c r="B254">
        <v>78076343</v>
      </c>
      <c r="C254">
        <v>78077146</v>
      </c>
      <c r="D254">
        <v>37737071</v>
      </c>
      <c r="E254">
        <v>1</v>
      </c>
      <c r="F254">
        <v>1</v>
      </c>
      <c r="G254">
        <v>1</v>
      </c>
      <c r="H254">
        <v>3</v>
      </c>
      <c r="I254" t="s">
        <v>506</v>
      </c>
      <c r="J254" t="s">
        <v>507</v>
      </c>
      <c r="K254" t="s">
        <v>508</v>
      </c>
      <c r="L254">
        <v>1358</v>
      </c>
      <c r="N254">
        <v>1010</v>
      </c>
      <c r="O254" t="s">
        <v>509</v>
      </c>
      <c r="P254" t="s">
        <v>509</v>
      </c>
      <c r="Q254">
        <v>10</v>
      </c>
      <c r="W254">
        <v>0</v>
      </c>
      <c r="X254">
        <v>1305178930</v>
      </c>
      <c r="Y254">
        <f>(AT254*0)</f>
        <v>0</v>
      </c>
      <c r="AA254">
        <v>97.83</v>
      </c>
      <c r="AB254">
        <v>0</v>
      </c>
      <c r="AC254">
        <v>0</v>
      </c>
      <c r="AD254">
        <v>0</v>
      </c>
      <c r="AE254">
        <v>8.4700000000000006</v>
      </c>
      <c r="AF254">
        <v>0</v>
      </c>
      <c r="AG254">
        <v>0</v>
      </c>
      <c r="AH254">
        <v>0</v>
      </c>
      <c r="AI254">
        <v>11.55</v>
      </c>
      <c r="AJ254">
        <v>1</v>
      </c>
      <c r="AK254">
        <v>1</v>
      </c>
      <c r="AL254">
        <v>1</v>
      </c>
      <c r="AM254">
        <v>2</v>
      </c>
      <c r="AN254">
        <v>0</v>
      </c>
      <c r="AO254">
        <v>1</v>
      </c>
      <c r="AP254">
        <v>1</v>
      </c>
      <c r="AQ254">
        <v>0</v>
      </c>
      <c r="AR254">
        <v>0</v>
      </c>
      <c r="AS254" t="s">
        <v>3</v>
      </c>
      <c r="AT254">
        <v>0.4</v>
      </c>
      <c r="AU254" t="s">
        <v>36</v>
      </c>
      <c r="AV254">
        <v>0</v>
      </c>
      <c r="AW254">
        <v>2</v>
      </c>
      <c r="AX254">
        <v>78077157</v>
      </c>
      <c r="AY254">
        <v>1</v>
      </c>
      <c r="AZ254">
        <v>0</v>
      </c>
      <c r="BA254">
        <v>257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V254">
        <v>0</v>
      </c>
      <c r="CW254">
        <v>0</v>
      </c>
      <c r="CX254">
        <f>ROUND(Y254*Source!I288,9)</f>
        <v>0</v>
      </c>
      <c r="CY254">
        <f>AA254</f>
        <v>97.83</v>
      </c>
      <c r="CZ254">
        <f>AE254</f>
        <v>8.4700000000000006</v>
      </c>
      <c r="DA254">
        <f>AI254</f>
        <v>11.55</v>
      </c>
      <c r="DB254">
        <f>ROUND((ROUND(AT254*CZ254,2)*0),2)</f>
        <v>0</v>
      </c>
      <c r="DC254">
        <f>ROUND((ROUND(AT254*AG254,2)*0),2)</f>
        <v>0</v>
      </c>
      <c r="DD254" t="s">
        <v>3</v>
      </c>
      <c r="DE254" t="s">
        <v>3</v>
      </c>
      <c r="DF254">
        <f>ROUND(ROUND(AE254*AI254,2)*CX254,2)</f>
        <v>0</v>
      </c>
      <c r="DG254">
        <f t="shared" si="114"/>
        <v>0</v>
      </c>
      <c r="DH254">
        <f t="shared" si="115"/>
        <v>0</v>
      </c>
      <c r="DI254">
        <f t="shared" si="86"/>
        <v>0</v>
      </c>
      <c r="DJ254">
        <f>DF254</f>
        <v>0</v>
      </c>
      <c r="DK254">
        <v>0</v>
      </c>
      <c r="DL254" t="s">
        <v>3</v>
      </c>
      <c r="DM254">
        <v>0</v>
      </c>
      <c r="DN254" t="s">
        <v>3</v>
      </c>
      <c r="DO254">
        <v>0</v>
      </c>
    </row>
    <row r="255" spans="1:119" x14ac:dyDescent="0.2">
      <c r="A255">
        <f>ROW(Source!A288)</f>
        <v>288</v>
      </c>
      <c r="B255">
        <v>78076343</v>
      </c>
      <c r="C255">
        <v>78077146</v>
      </c>
      <c r="D255">
        <v>37777026</v>
      </c>
      <c r="E255">
        <v>1</v>
      </c>
      <c r="F255">
        <v>1</v>
      </c>
      <c r="G255">
        <v>1</v>
      </c>
      <c r="H255">
        <v>3</v>
      </c>
      <c r="I255" t="s">
        <v>519</v>
      </c>
      <c r="J255" t="s">
        <v>520</v>
      </c>
      <c r="K255" t="s">
        <v>521</v>
      </c>
      <c r="L255">
        <v>1348</v>
      </c>
      <c r="N255">
        <v>1009</v>
      </c>
      <c r="O255" t="s">
        <v>522</v>
      </c>
      <c r="P255" t="s">
        <v>522</v>
      </c>
      <c r="Q255">
        <v>1000</v>
      </c>
      <c r="W255">
        <v>0</v>
      </c>
      <c r="X255">
        <v>-1829182015</v>
      </c>
      <c r="Y255">
        <f>(AT255*0)</f>
        <v>0</v>
      </c>
      <c r="AA255">
        <v>4657.2700000000004</v>
      </c>
      <c r="AB255">
        <v>0</v>
      </c>
      <c r="AC255">
        <v>0</v>
      </c>
      <c r="AD255">
        <v>0</v>
      </c>
      <c r="AE255">
        <v>729.98</v>
      </c>
      <c r="AF255">
        <v>0</v>
      </c>
      <c r="AG255">
        <v>0</v>
      </c>
      <c r="AH255">
        <v>0</v>
      </c>
      <c r="AI255">
        <v>6.38</v>
      </c>
      <c r="AJ255">
        <v>1</v>
      </c>
      <c r="AK255">
        <v>1</v>
      </c>
      <c r="AL255">
        <v>1</v>
      </c>
      <c r="AM255">
        <v>2</v>
      </c>
      <c r="AN255">
        <v>0</v>
      </c>
      <c r="AO255">
        <v>1</v>
      </c>
      <c r="AP255">
        <v>1</v>
      </c>
      <c r="AQ255">
        <v>0</v>
      </c>
      <c r="AR255">
        <v>0</v>
      </c>
      <c r="AS255" t="s">
        <v>3</v>
      </c>
      <c r="AT255">
        <v>2.0000000000000002E-5</v>
      </c>
      <c r="AU255" t="s">
        <v>36</v>
      </c>
      <c r="AV255">
        <v>0</v>
      </c>
      <c r="AW255">
        <v>2</v>
      </c>
      <c r="AX255">
        <v>78077158</v>
      </c>
      <c r="AY255">
        <v>1</v>
      </c>
      <c r="AZ255">
        <v>0</v>
      </c>
      <c r="BA255">
        <v>258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V255">
        <v>0</v>
      </c>
      <c r="CW255">
        <v>0</v>
      </c>
      <c r="CX255">
        <f>ROUND(Y255*Source!I288,9)</f>
        <v>0</v>
      </c>
      <c r="CY255">
        <f>AA255</f>
        <v>4657.2700000000004</v>
      </c>
      <c r="CZ255">
        <f>AE255</f>
        <v>729.98</v>
      </c>
      <c r="DA255">
        <f>AI255</f>
        <v>6.38</v>
      </c>
      <c r="DB255">
        <f>ROUND((ROUND(AT255*CZ255,2)*0),2)</f>
        <v>0</v>
      </c>
      <c r="DC255">
        <f>ROUND((ROUND(AT255*AG255,2)*0),2)</f>
        <v>0</v>
      </c>
      <c r="DD255" t="s">
        <v>3</v>
      </c>
      <c r="DE255" t="s">
        <v>3</v>
      </c>
      <c r="DF255">
        <f>ROUND(ROUND(AE255*AI255,2)*CX255,2)</f>
        <v>0</v>
      </c>
      <c r="DG255">
        <f t="shared" si="114"/>
        <v>0</v>
      </c>
      <c r="DH255">
        <f t="shared" si="115"/>
        <v>0</v>
      </c>
      <c r="DI255">
        <f t="shared" si="86"/>
        <v>0</v>
      </c>
      <c r="DJ255">
        <f>DF255</f>
        <v>0</v>
      </c>
      <c r="DK255">
        <v>0</v>
      </c>
      <c r="DL255" t="s">
        <v>3</v>
      </c>
      <c r="DM255">
        <v>0</v>
      </c>
      <c r="DN255" t="s">
        <v>3</v>
      </c>
      <c r="DO255">
        <v>0</v>
      </c>
    </row>
    <row r="256" spans="1:119" x14ac:dyDescent="0.2">
      <c r="A256">
        <f>ROW(Source!A288)</f>
        <v>288</v>
      </c>
      <c r="B256">
        <v>78076343</v>
      </c>
      <c r="C256">
        <v>78077146</v>
      </c>
      <c r="D256">
        <v>37785795</v>
      </c>
      <c r="E256">
        <v>1</v>
      </c>
      <c r="F256">
        <v>1</v>
      </c>
      <c r="G256">
        <v>1</v>
      </c>
      <c r="H256">
        <v>3</v>
      </c>
      <c r="I256" t="s">
        <v>510</v>
      </c>
      <c r="J256" t="s">
        <v>511</v>
      </c>
      <c r="K256" t="s">
        <v>512</v>
      </c>
      <c r="L256">
        <v>1346</v>
      </c>
      <c r="N256">
        <v>1009</v>
      </c>
      <c r="O256" t="s">
        <v>505</v>
      </c>
      <c r="P256" t="s">
        <v>505</v>
      </c>
      <c r="Q256">
        <v>1</v>
      </c>
      <c r="W256">
        <v>0</v>
      </c>
      <c r="X256">
        <v>-1384209739</v>
      </c>
      <c r="Y256">
        <f>(AT256*0)</f>
        <v>0</v>
      </c>
      <c r="AA256">
        <v>1299.83</v>
      </c>
      <c r="AB256">
        <v>0</v>
      </c>
      <c r="AC256">
        <v>0</v>
      </c>
      <c r="AD256">
        <v>0</v>
      </c>
      <c r="AE256">
        <v>69.03</v>
      </c>
      <c r="AF256">
        <v>0</v>
      </c>
      <c r="AG256">
        <v>0</v>
      </c>
      <c r="AH256">
        <v>0</v>
      </c>
      <c r="AI256">
        <v>18.829999999999998</v>
      </c>
      <c r="AJ256">
        <v>1</v>
      </c>
      <c r="AK256">
        <v>1</v>
      </c>
      <c r="AL256">
        <v>1</v>
      </c>
      <c r="AM256">
        <v>2</v>
      </c>
      <c r="AN256">
        <v>0</v>
      </c>
      <c r="AO256">
        <v>1</v>
      </c>
      <c r="AP256">
        <v>1</v>
      </c>
      <c r="AQ256">
        <v>0</v>
      </c>
      <c r="AR256">
        <v>0</v>
      </c>
      <c r="AS256" t="s">
        <v>3</v>
      </c>
      <c r="AT256">
        <v>3.7999999999999999E-2</v>
      </c>
      <c r="AU256" t="s">
        <v>36</v>
      </c>
      <c r="AV256">
        <v>0</v>
      </c>
      <c r="AW256">
        <v>2</v>
      </c>
      <c r="AX256">
        <v>78077159</v>
      </c>
      <c r="AY256">
        <v>1</v>
      </c>
      <c r="AZ256">
        <v>0</v>
      </c>
      <c r="BA256">
        <v>259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V256">
        <v>0</v>
      </c>
      <c r="CW256">
        <v>0</v>
      </c>
      <c r="CX256">
        <f>ROUND(Y256*Source!I288,9)</f>
        <v>0</v>
      </c>
      <c r="CY256">
        <f>AA256</f>
        <v>1299.83</v>
      </c>
      <c r="CZ256">
        <f>AE256</f>
        <v>69.03</v>
      </c>
      <c r="DA256">
        <f>AI256</f>
        <v>18.829999999999998</v>
      </c>
      <c r="DB256">
        <f>ROUND((ROUND(AT256*CZ256,2)*0),2)</f>
        <v>0</v>
      </c>
      <c r="DC256">
        <f>ROUND((ROUND(AT256*AG256,2)*0),2)</f>
        <v>0</v>
      </c>
      <c r="DD256" t="s">
        <v>3</v>
      </c>
      <c r="DE256" t="s">
        <v>3</v>
      </c>
      <c r="DF256">
        <f>ROUND(ROUND(AE256*AI256,2)*CX256,2)</f>
        <v>0</v>
      </c>
      <c r="DG256">
        <f t="shared" si="114"/>
        <v>0</v>
      </c>
      <c r="DH256">
        <f t="shared" si="115"/>
        <v>0</v>
      </c>
      <c r="DI256">
        <f t="shared" si="86"/>
        <v>0</v>
      </c>
      <c r="DJ256">
        <f>DF256</f>
        <v>0</v>
      </c>
      <c r="DK256">
        <v>0</v>
      </c>
      <c r="DL256" t="s">
        <v>3</v>
      </c>
      <c r="DM256">
        <v>0</v>
      </c>
      <c r="DN256" t="s">
        <v>3</v>
      </c>
      <c r="DO256">
        <v>0</v>
      </c>
    </row>
    <row r="257" spans="1:119" x14ac:dyDescent="0.2">
      <c r="A257">
        <f>ROW(Source!A288)</f>
        <v>288</v>
      </c>
      <c r="B257">
        <v>78076343</v>
      </c>
      <c r="C257">
        <v>78077146</v>
      </c>
      <c r="D257">
        <v>37801918</v>
      </c>
      <c r="E257">
        <v>1</v>
      </c>
      <c r="F257">
        <v>1</v>
      </c>
      <c r="G257">
        <v>1</v>
      </c>
      <c r="H257">
        <v>3</v>
      </c>
      <c r="I257" t="s">
        <v>513</v>
      </c>
      <c r="J257" t="s">
        <v>514</v>
      </c>
      <c r="K257" t="s">
        <v>515</v>
      </c>
      <c r="L257">
        <v>1374</v>
      </c>
      <c r="N257">
        <v>1013</v>
      </c>
      <c r="O257" t="s">
        <v>516</v>
      </c>
      <c r="P257" t="s">
        <v>516</v>
      </c>
      <c r="Q257">
        <v>1</v>
      </c>
      <c r="W257">
        <v>0</v>
      </c>
      <c r="X257">
        <v>2131831278</v>
      </c>
      <c r="Y257">
        <f>(AT257*0)</f>
        <v>0</v>
      </c>
      <c r="AA257">
        <v>1</v>
      </c>
      <c r="AB257">
        <v>0</v>
      </c>
      <c r="AC257">
        <v>0</v>
      </c>
      <c r="AD257">
        <v>0</v>
      </c>
      <c r="AE257">
        <v>1</v>
      </c>
      <c r="AF257">
        <v>0</v>
      </c>
      <c r="AG257">
        <v>0</v>
      </c>
      <c r="AH257">
        <v>0</v>
      </c>
      <c r="AI257">
        <v>1</v>
      </c>
      <c r="AJ257">
        <v>1</v>
      </c>
      <c r="AK257">
        <v>1</v>
      </c>
      <c r="AL257">
        <v>1</v>
      </c>
      <c r="AM257">
        <v>-2</v>
      </c>
      <c r="AN257">
        <v>0</v>
      </c>
      <c r="AO257">
        <v>1</v>
      </c>
      <c r="AP257">
        <v>1</v>
      </c>
      <c r="AQ257">
        <v>0</v>
      </c>
      <c r="AR257">
        <v>0</v>
      </c>
      <c r="AS257" t="s">
        <v>3</v>
      </c>
      <c r="AT257">
        <v>1.1200000000000001</v>
      </c>
      <c r="AU257" t="s">
        <v>36</v>
      </c>
      <c r="AV257">
        <v>0</v>
      </c>
      <c r="AW257">
        <v>2</v>
      </c>
      <c r="AX257">
        <v>78077160</v>
      </c>
      <c r="AY257">
        <v>1</v>
      </c>
      <c r="AZ257">
        <v>0</v>
      </c>
      <c r="BA257">
        <v>260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V257">
        <v>0</v>
      </c>
      <c r="CW257">
        <v>0</v>
      </c>
      <c r="CX257">
        <f>ROUND(Y257*Source!I288,9)</f>
        <v>0</v>
      </c>
      <c r="CY257">
        <f>AA257</f>
        <v>1</v>
      </c>
      <c r="CZ257">
        <f>AE257</f>
        <v>1</v>
      </c>
      <c r="DA257">
        <f>AI257</f>
        <v>1</v>
      </c>
      <c r="DB257">
        <f>ROUND((ROUND(AT257*CZ257,2)*0),2)</f>
        <v>0</v>
      </c>
      <c r="DC257">
        <f>ROUND((ROUND(AT257*AG257,2)*0),2)</f>
        <v>0</v>
      </c>
      <c r="DD257" t="s">
        <v>3</v>
      </c>
      <c r="DE257" t="s">
        <v>3</v>
      </c>
      <c r="DF257">
        <f>ROUND(ROUND(AE257,2)*CX257,2)</f>
        <v>0</v>
      </c>
      <c r="DG257">
        <f t="shared" si="114"/>
        <v>0</v>
      </c>
      <c r="DH257">
        <f t="shared" si="115"/>
        <v>0</v>
      </c>
      <c r="DI257">
        <f t="shared" ref="DI257:DI314" si="116">ROUND(ROUND(AH257,2)*CX257,2)</f>
        <v>0</v>
      </c>
      <c r="DJ257">
        <f>DF257</f>
        <v>0</v>
      </c>
      <c r="DK257">
        <v>0</v>
      </c>
      <c r="DL257" t="s">
        <v>3</v>
      </c>
      <c r="DM257">
        <v>0</v>
      </c>
      <c r="DN257" t="s">
        <v>3</v>
      </c>
      <c r="DO257">
        <v>0</v>
      </c>
    </row>
    <row r="258" spans="1:119" x14ac:dyDescent="0.2">
      <c r="A258">
        <f>ROW(Source!A291)</f>
        <v>291</v>
      </c>
      <c r="B258">
        <v>78076343</v>
      </c>
      <c r="C258">
        <v>78077163</v>
      </c>
      <c r="D258">
        <v>23351341</v>
      </c>
      <c r="E258">
        <v>1</v>
      </c>
      <c r="F258">
        <v>1</v>
      </c>
      <c r="G258">
        <v>1</v>
      </c>
      <c r="H258">
        <v>1</v>
      </c>
      <c r="I258" t="s">
        <v>536</v>
      </c>
      <c r="J258" t="s">
        <v>3</v>
      </c>
      <c r="K258" t="s">
        <v>537</v>
      </c>
      <c r="L258">
        <v>1369</v>
      </c>
      <c r="N258">
        <v>1013</v>
      </c>
      <c r="O258" t="s">
        <v>492</v>
      </c>
      <c r="P258" t="s">
        <v>492</v>
      </c>
      <c r="Q258">
        <v>1</v>
      </c>
      <c r="W258">
        <v>0</v>
      </c>
      <c r="X258">
        <v>1903430866</v>
      </c>
      <c r="Y258">
        <f>AT258</f>
        <v>2.82</v>
      </c>
      <c r="AA258">
        <v>0</v>
      </c>
      <c r="AB258">
        <v>0</v>
      </c>
      <c r="AC258">
        <v>0</v>
      </c>
      <c r="AD258">
        <v>8.7899999999999991</v>
      </c>
      <c r="AE258">
        <v>0</v>
      </c>
      <c r="AF258">
        <v>0</v>
      </c>
      <c r="AG258">
        <v>0</v>
      </c>
      <c r="AH258">
        <v>8.7899999999999991</v>
      </c>
      <c r="AI258">
        <v>1</v>
      </c>
      <c r="AJ258">
        <v>1</v>
      </c>
      <c r="AK258">
        <v>1</v>
      </c>
      <c r="AL258">
        <v>1</v>
      </c>
      <c r="AM258">
        <v>-2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3</v>
      </c>
      <c r="AT258">
        <v>2.82</v>
      </c>
      <c r="AU258" t="s">
        <v>3</v>
      </c>
      <c r="AV258">
        <v>1</v>
      </c>
      <c r="AW258">
        <v>2</v>
      </c>
      <c r="AX258">
        <v>78077172</v>
      </c>
      <c r="AY258">
        <v>1</v>
      </c>
      <c r="AZ258">
        <v>0</v>
      </c>
      <c r="BA258">
        <v>261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U258">
        <f>ROUND(AT258*Source!I291*AH258*AL258,2)</f>
        <v>3.47</v>
      </c>
      <c r="CV258">
        <f>ROUND(Y258*Source!I291,9)</f>
        <v>0.39479999999999998</v>
      </c>
      <c r="CW258">
        <v>0</v>
      </c>
      <c r="CX258">
        <f>ROUND(Y258*Source!I291,9)</f>
        <v>0.39479999999999998</v>
      </c>
      <c r="CY258">
        <f>AD258</f>
        <v>8.7899999999999991</v>
      </c>
      <c r="CZ258">
        <f>AH258</f>
        <v>8.7899999999999991</v>
      </c>
      <c r="DA258">
        <f>AL258</f>
        <v>1</v>
      </c>
      <c r="DB258">
        <f>ROUND(ROUND(AT258*CZ258,2),2)</f>
        <v>24.79</v>
      </c>
      <c r="DC258">
        <f>ROUND(ROUND(AT258*AG258,2),2)</f>
        <v>0</v>
      </c>
      <c r="DD258" t="s">
        <v>3</v>
      </c>
      <c r="DE258" t="s">
        <v>3</v>
      </c>
      <c r="DF258">
        <f>ROUND(ROUND(AE258,2)*CX258,2)</f>
        <v>0</v>
      </c>
      <c r="DG258">
        <f t="shared" si="114"/>
        <v>0</v>
      </c>
      <c r="DH258">
        <f t="shared" si="115"/>
        <v>0</v>
      </c>
      <c r="DI258">
        <f t="shared" si="116"/>
        <v>3.47</v>
      </c>
      <c r="DJ258">
        <f>DI258</f>
        <v>3.47</v>
      </c>
      <c r="DK258">
        <v>0</v>
      </c>
      <c r="DL258" t="s">
        <v>3</v>
      </c>
      <c r="DM258">
        <v>0</v>
      </c>
      <c r="DN258" t="s">
        <v>3</v>
      </c>
      <c r="DO258">
        <v>0</v>
      </c>
    </row>
    <row r="259" spans="1:119" x14ac:dyDescent="0.2">
      <c r="A259">
        <f>ROW(Source!A291)</f>
        <v>291</v>
      </c>
      <c r="B259">
        <v>78076343</v>
      </c>
      <c r="C259">
        <v>78077163</v>
      </c>
      <c r="D259">
        <v>121548</v>
      </c>
      <c r="E259">
        <v>1</v>
      </c>
      <c r="F259">
        <v>1</v>
      </c>
      <c r="G259">
        <v>1</v>
      </c>
      <c r="H259">
        <v>1</v>
      </c>
      <c r="I259" t="s">
        <v>19</v>
      </c>
      <c r="J259" t="s">
        <v>3</v>
      </c>
      <c r="K259" t="s">
        <v>525</v>
      </c>
      <c r="L259">
        <v>608254</v>
      </c>
      <c r="N259">
        <v>1013</v>
      </c>
      <c r="O259" t="s">
        <v>526</v>
      </c>
      <c r="P259" t="s">
        <v>526</v>
      </c>
      <c r="Q259">
        <v>1</v>
      </c>
      <c r="W259">
        <v>0</v>
      </c>
      <c r="X259">
        <v>-185737400</v>
      </c>
      <c r="Y259">
        <f>AT259</f>
        <v>0.01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1</v>
      </c>
      <c r="AJ259">
        <v>1</v>
      </c>
      <c r="AK259">
        <v>1</v>
      </c>
      <c r="AL259">
        <v>1</v>
      </c>
      <c r="AM259">
        <v>-2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3</v>
      </c>
      <c r="AT259">
        <v>0.01</v>
      </c>
      <c r="AU259" t="s">
        <v>3</v>
      </c>
      <c r="AV259">
        <v>2</v>
      </c>
      <c r="AW259">
        <v>2</v>
      </c>
      <c r="AX259">
        <v>78077173</v>
      </c>
      <c r="AY259">
        <v>1</v>
      </c>
      <c r="AZ259">
        <v>0</v>
      </c>
      <c r="BA259">
        <v>262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V259">
        <v>0</v>
      </c>
      <c r="CW259">
        <v>0</v>
      </c>
      <c r="CX259">
        <f>ROUND(Y259*Source!I291,9)</f>
        <v>1.4E-3</v>
      </c>
      <c r="CY259">
        <f>AD259</f>
        <v>0</v>
      </c>
      <c r="CZ259">
        <f>AH259</f>
        <v>0</v>
      </c>
      <c r="DA259">
        <f>AL259</f>
        <v>1</v>
      </c>
      <c r="DB259">
        <f>ROUND(ROUND(AT259*CZ259,2),2)</f>
        <v>0</v>
      </c>
      <c r="DC259">
        <f>ROUND(ROUND(AT259*AG259,2),2)</f>
        <v>0</v>
      </c>
      <c r="DD259" t="s">
        <v>3</v>
      </c>
      <c r="DE259" t="s">
        <v>3</v>
      </c>
      <c r="DF259">
        <f>ROUND(ROUND(AE259,2)*CX259,2)</f>
        <v>0</v>
      </c>
      <c r="DG259">
        <f t="shared" si="114"/>
        <v>0</v>
      </c>
      <c r="DH259">
        <f t="shared" si="115"/>
        <v>0</v>
      </c>
      <c r="DI259">
        <f t="shared" si="116"/>
        <v>0</v>
      </c>
      <c r="DJ259">
        <f>DI259</f>
        <v>0</v>
      </c>
      <c r="DK259">
        <v>0</v>
      </c>
      <c r="DL259" t="s">
        <v>3</v>
      </c>
      <c r="DM259">
        <v>0</v>
      </c>
      <c r="DN259" t="s">
        <v>3</v>
      </c>
      <c r="DO259">
        <v>0</v>
      </c>
    </row>
    <row r="260" spans="1:119" x14ac:dyDescent="0.2">
      <c r="A260">
        <f>ROW(Source!A291)</f>
        <v>291</v>
      </c>
      <c r="B260">
        <v>78076343</v>
      </c>
      <c r="C260">
        <v>78077163</v>
      </c>
      <c r="D260">
        <v>37802432</v>
      </c>
      <c r="E260">
        <v>1</v>
      </c>
      <c r="F260">
        <v>1</v>
      </c>
      <c r="G260">
        <v>1</v>
      </c>
      <c r="H260">
        <v>2</v>
      </c>
      <c r="I260" t="s">
        <v>527</v>
      </c>
      <c r="J260" t="s">
        <v>528</v>
      </c>
      <c r="K260" t="s">
        <v>529</v>
      </c>
      <c r="L260">
        <v>1368</v>
      </c>
      <c r="N260">
        <v>1011</v>
      </c>
      <c r="O260" t="s">
        <v>187</v>
      </c>
      <c r="P260" t="s">
        <v>187</v>
      </c>
      <c r="Q260">
        <v>1</v>
      </c>
      <c r="W260">
        <v>0</v>
      </c>
      <c r="X260">
        <v>-1424728221</v>
      </c>
      <c r="Y260">
        <f>AT260</f>
        <v>0.01</v>
      </c>
      <c r="AA260">
        <v>0</v>
      </c>
      <c r="AB260">
        <v>1523.94</v>
      </c>
      <c r="AC260">
        <v>451.45</v>
      </c>
      <c r="AD260">
        <v>0</v>
      </c>
      <c r="AE260">
        <v>0</v>
      </c>
      <c r="AF260">
        <v>138.54</v>
      </c>
      <c r="AG260">
        <v>12.1</v>
      </c>
      <c r="AH260">
        <v>0</v>
      </c>
      <c r="AI260">
        <v>1</v>
      </c>
      <c r="AJ260">
        <v>11</v>
      </c>
      <c r="AK260">
        <v>37.31</v>
      </c>
      <c r="AL260">
        <v>1</v>
      </c>
      <c r="AM260">
        <v>2</v>
      </c>
      <c r="AN260">
        <v>0</v>
      </c>
      <c r="AO260">
        <v>1</v>
      </c>
      <c r="AP260">
        <v>0</v>
      </c>
      <c r="AQ260">
        <v>0</v>
      </c>
      <c r="AR260">
        <v>0</v>
      </c>
      <c r="AS260" t="s">
        <v>3</v>
      </c>
      <c r="AT260">
        <v>0.01</v>
      </c>
      <c r="AU260" t="s">
        <v>3</v>
      </c>
      <c r="AV260">
        <v>0</v>
      </c>
      <c r="AW260">
        <v>2</v>
      </c>
      <c r="AX260">
        <v>78077174</v>
      </c>
      <c r="AY260">
        <v>1</v>
      </c>
      <c r="AZ260">
        <v>0</v>
      </c>
      <c r="BA260">
        <v>263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V260">
        <v>0</v>
      </c>
      <c r="CW260">
        <f>ROUND(Y260*Source!I291*DO260,9)</f>
        <v>0</v>
      </c>
      <c r="CX260">
        <f>ROUND(Y260*Source!I291,9)</f>
        <v>1.4E-3</v>
      </c>
      <c r="CY260">
        <f>AB260</f>
        <v>1523.94</v>
      </c>
      <c r="CZ260">
        <f>AF260</f>
        <v>138.54</v>
      </c>
      <c r="DA260">
        <f>AJ260</f>
        <v>11</v>
      </c>
      <c r="DB260">
        <f>ROUND(ROUND(AT260*CZ260,2),2)</f>
        <v>1.39</v>
      </c>
      <c r="DC260">
        <f>ROUND(ROUND(AT260*AG260,2),2)</f>
        <v>0.12</v>
      </c>
      <c r="DD260" t="s">
        <v>3</v>
      </c>
      <c r="DE260" t="s">
        <v>3</v>
      </c>
      <c r="DF260">
        <f>ROUND(ROUND(AE260,2)*CX260,2)</f>
        <v>0</v>
      </c>
      <c r="DG260">
        <f>ROUND(ROUND(AF260*AJ260,2)*CX260,2)</f>
        <v>2.13</v>
      </c>
      <c r="DH260">
        <f>ROUND(ROUND(AG260*AK260,2)*CX260,2)</f>
        <v>0.63</v>
      </c>
      <c r="DI260">
        <f t="shared" si="116"/>
        <v>0</v>
      </c>
      <c r="DJ260">
        <f>DG260</f>
        <v>2.13</v>
      </c>
      <c r="DK260">
        <v>0</v>
      </c>
      <c r="DL260" t="s">
        <v>3</v>
      </c>
      <c r="DM260">
        <v>0</v>
      </c>
      <c r="DN260" t="s">
        <v>3</v>
      </c>
      <c r="DO260">
        <v>0</v>
      </c>
    </row>
    <row r="261" spans="1:119" x14ac:dyDescent="0.2">
      <c r="A261">
        <f>ROW(Source!A291)</f>
        <v>291</v>
      </c>
      <c r="B261">
        <v>78076343</v>
      </c>
      <c r="C261">
        <v>78077163</v>
      </c>
      <c r="D261">
        <v>37804456</v>
      </c>
      <c r="E261">
        <v>1</v>
      </c>
      <c r="F261">
        <v>1</v>
      </c>
      <c r="G261">
        <v>1</v>
      </c>
      <c r="H261">
        <v>2</v>
      </c>
      <c r="I261" t="s">
        <v>530</v>
      </c>
      <c r="J261" t="s">
        <v>531</v>
      </c>
      <c r="K261" t="s">
        <v>532</v>
      </c>
      <c r="L261">
        <v>1368</v>
      </c>
      <c r="N261">
        <v>1011</v>
      </c>
      <c r="O261" t="s">
        <v>187</v>
      </c>
      <c r="P261" t="s">
        <v>187</v>
      </c>
      <c r="Q261">
        <v>1</v>
      </c>
      <c r="W261">
        <v>0</v>
      </c>
      <c r="X261">
        <v>-671646184</v>
      </c>
      <c r="Y261">
        <f>AT261</f>
        <v>0.01</v>
      </c>
      <c r="AA261">
        <v>0</v>
      </c>
      <c r="AB261">
        <v>1382.82</v>
      </c>
      <c r="AC261">
        <v>386.16</v>
      </c>
      <c r="AD261">
        <v>0</v>
      </c>
      <c r="AE261">
        <v>0</v>
      </c>
      <c r="AF261">
        <v>91.76</v>
      </c>
      <c r="AG261">
        <v>10.35</v>
      </c>
      <c r="AH261">
        <v>0</v>
      </c>
      <c r="AI261">
        <v>1</v>
      </c>
      <c r="AJ261">
        <v>15.07</v>
      </c>
      <c r="AK261">
        <v>37.31</v>
      </c>
      <c r="AL261">
        <v>1</v>
      </c>
      <c r="AM261">
        <v>2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3</v>
      </c>
      <c r="AT261">
        <v>0.01</v>
      </c>
      <c r="AU261" t="s">
        <v>3</v>
      </c>
      <c r="AV261">
        <v>0</v>
      </c>
      <c r="AW261">
        <v>2</v>
      </c>
      <c r="AX261">
        <v>78077175</v>
      </c>
      <c r="AY261">
        <v>1</v>
      </c>
      <c r="AZ261">
        <v>0</v>
      </c>
      <c r="BA261">
        <v>264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V261">
        <v>0</v>
      </c>
      <c r="CW261">
        <f>ROUND(Y261*Source!I291*DO261,9)</f>
        <v>0</v>
      </c>
      <c r="CX261">
        <f>ROUND(Y261*Source!I291,9)</f>
        <v>1.4E-3</v>
      </c>
      <c r="CY261">
        <f>AB261</f>
        <v>1382.82</v>
      </c>
      <c r="CZ261">
        <f>AF261</f>
        <v>91.76</v>
      </c>
      <c r="DA261">
        <f>AJ261</f>
        <v>15.07</v>
      </c>
      <c r="DB261">
        <f>ROUND(ROUND(AT261*CZ261,2),2)</f>
        <v>0.92</v>
      </c>
      <c r="DC261">
        <f>ROUND(ROUND(AT261*AG261,2),2)</f>
        <v>0.1</v>
      </c>
      <c r="DD261" t="s">
        <v>3</v>
      </c>
      <c r="DE261" t="s">
        <v>3</v>
      </c>
      <c r="DF261">
        <f>ROUND(ROUND(AE261,2)*CX261,2)</f>
        <v>0</v>
      </c>
      <c r="DG261">
        <f>ROUND(ROUND(AF261*AJ261,2)*CX261,2)</f>
        <v>1.94</v>
      </c>
      <c r="DH261">
        <f>ROUND(ROUND(AG261*AK261,2)*CX261,2)</f>
        <v>0.54</v>
      </c>
      <c r="DI261">
        <f t="shared" si="116"/>
        <v>0</v>
      </c>
      <c r="DJ261">
        <f>DG261</f>
        <v>1.94</v>
      </c>
      <c r="DK261">
        <v>0</v>
      </c>
      <c r="DL261" t="s">
        <v>3</v>
      </c>
      <c r="DM261">
        <v>0</v>
      </c>
      <c r="DN261" t="s">
        <v>3</v>
      </c>
      <c r="DO261">
        <v>0</v>
      </c>
    </row>
    <row r="262" spans="1:119" x14ac:dyDescent="0.2">
      <c r="A262">
        <f>ROW(Source!A291)</f>
        <v>291</v>
      </c>
      <c r="B262">
        <v>78076343</v>
      </c>
      <c r="C262">
        <v>78077163</v>
      </c>
      <c r="D262">
        <v>37732563</v>
      </c>
      <c r="E262">
        <v>1</v>
      </c>
      <c r="F262">
        <v>1</v>
      </c>
      <c r="G262">
        <v>1</v>
      </c>
      <c r="H262">
        <v>3</v>
      </c>
      <c r="I262" t="s">
        <v>538</v>
      </c>
      <c r="J262" t="s">
        <v>539</v>
      </c>
      <c r="K262" t="s">
        <v>540</v>
      </c>
      <c r="L262">
        <v>1346</v>
      </c>
      <c r="N262">
        <v>1009</v>
      </c>
      <c r="O262" t="s">
        <v>505</v>
      </c>
      <c r="P262" t="s">
        <v>505</v>
      </c>
      <c r="Q262">
        <v>1</v>
      </c>
      <c r="W262">
        <v>0</v>
      </c>
      <c r="X262">
        <v>1831350124</v>
      </c>
      <c r="Y262">
        <f>(AT262*0)</f>
        <v>0</v>
      </c>
      <c r="AA262">
        <v>144.33000000000001</v>
      </c>
      <c r="AB262">
        <v>0</v>
      </c>
      <c r="AC262">
        <v>0</v>
      </c>
      <c r="AD262">
        <v>0</v>
      </c>
      <c r="AE262">
        <v>29.04</v>
      </c>
      <c r="AF262">
        <v>0</v>
      </c>
      <c r="AG262">
        <v>0</v>
      </c>
      <c r="AH262">
        <v>0</v>
      </c>
      <c r="AI262">
        <v>4.97</v>
      </c>
      <c r="AJ262">
        <v>1</v>
      </c>
      <c r="AK262">
        <v>1</v>
      </c>
      <c r="AL262">
        <v>1</v>
      </c>
      <c r="AM262">
        <v>2</v>
      </c>
      <c r="AN262">
        <v>0</v>
      </c>
      <c r="AO262">
        <v>1</v>
      </c>
      <c r="AP262">
        <v>1</v>
      </c>
      <c r="AQ262">
        <v>0</v>
      </c>
      <c r="AR262">
        <v>0</v>
      </c>
      <c r="AS262" t="s">
        <v>3</v>
      </c>
      <c r="AT262">
        <v>0.05</v>
      </c>
      <c r="AU262" t="s">
        <v>36</v>
      </c>
      <c r="AV262">
        <v>0</v>
      </c>
      <c r="AW262">
        <v>2</v>
      </c>
      <c r="AX262">
        <v>78077176</v>
      </c>
      <c r="AY262">
        <v>1</v>
      </c>
      <c r="AZ262">
        <v>0</v>
      </c>
      <c r="BA262">
        <v>265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V262">
        <v>0</v>
      </c>
      <c r="CW262">
        <v>0</v>
      </c>
      <c r="CX262">
        <f>ROUND(Y262*Source!I291,9)</f>
        <v>0</v>
      </c>
      <c r="CY262">
        <f>AA262</f>
        <v>144.33000000000001</v>
      </c>
      <c r="CZ262">
        <f>AE262</f>
        <v>29.04</v>
      </c>
      <c r="DA262">
        <f>AI262</f>
        <v>4.97</v>
      </c>
      <c r="DB262">
        <f>ROUND((ROUND(AT262*CZ262,2)*0),2)</f>
        <v>0</v>
      </c>
      <c r="DC262">
        <f>ROUND((ROUND(AT262*AG262,2)*0),2)</f>
        <v>0</v>
      </c>
      <c r="DD262" t="s">
        <v>3</v>
      </c>
      <c r="DE262" t="s">
        <v>3</v>
      </c>
      <c r="DF262">
        <f>ROUND(ROUND(AE262*AI262,2)*CX262,2)</f>
        <v>0</v>
      </c>
      <c r="DG262">
        <f t="shared" ref="DG262:DG267" si="117">ROUND(ROUND(AF262,2)*CX262,2)</f>
        <v>0</v>
      </c>
      <c r="DH262">
        <f t="shared" ref="DH262:DH267" si="118">ROUND(ROUND(AG262,2)*CX262,2)</f>
        <v>0</v>
      </c>
      <c r="DI262">
        <f t="shared" si="116"/>
        <v>0</v>
      </c>
      <c r="DJ262">
        <f>DF262</f>
        <v>0</v>
      </c>
      <c r="DK262">
        <v>0</v>
      </c>
      <c r="DL262" t="s">
        <v>3</v>
      </c>
      <c r="DM262">
        <v>0</v>
      </c>
      <c r="DN262" t="s">
        <v>3</v>
      </c>
      <c r="DO262">
        <v>0</v>
      </c>
    </row>
    <row r="263" spans="1:119" x14ac:dyDescent="0.2">
      <c r="A263">
        <f>ROW(Source!A291)</f>
        <v>291</v>
      </c>
      <c r="B263">
        <v>78076343</v>
      </c>
      <c r="C263">
        <v>78077163</v>
      </c>
      <c r="D263">
        <v>37733003</v>
      </c>
      <c r="E263">
        <v>1</v>
      </c>
      <c r="F263">
        <v>1</v>
      </c>
      <c r="G263">
        <v>1</v>
      </c>
      <c r="H263">
        <v>3</v>
      </c>
      <c r="I263" t="s">
        <v>541</v>
      </c>
      <c r="J263" t="s">
        <v>542</v>
      </c>
      <c r="K263" t="s">
        <v>543</v>
      </c>
      <c r="L263">
        <v>1308</v>
      </c>
      <c r="N263">
        <v>1003</v>
      </c>
      <c r="O263" t="s">
        <v>76</v>
      </c>
      <c r="P263" t="s">
        <v>76</v>
      </c>
      <c r="Q263">
        <v>100</v>
      </c>
      <c r="W263">
        <v>0</v>
      </c>
      <c r="X263">
        <v>-737867663</v>
      </c>
      <c r="Y263">
        <f>(AT263*0)</f>
        <v>0</v>
      </c>
      <c r="AA263">
        <v>767.34</v>
      </c>
      <c r="AB263">
        <v>0</v>
      </c>
      <c r="AC263">
        <v>0</v>
      </c>
      <c r="AD263">
        <v>0</v>
      </c>
      <c r="AE263">
        <v>121.8</v>
      </c>
      <c r="AF263">
        <v>0</v>
      </c>
      <c r="AG263">
        <v>0</v>
      </c>
      <c r="AH263">
        <v>0</v>
      </c>
      <c r="AI263">
        <v>6.3</v>
      </c>
      <c r="AJ263">
        <v>1</v>
      </c>
      <c r="AK263">
        <v>1</v>
      </c>
      <c r="AL263">
        <v>1</v>
      </c>
      <c r="AM263">
        <v>2</v>
      </c>
      <c r="AN263">
        <v>0</v>
      </c>
      <c r="AO263">
        <v>1</v>
      </c>
      <c r="AP263">
        <v>1</v>
      </c>
      <c r="AQ263">
        <v>0</v>
      </c>
      <c r="AR263">
        <v>0</v>
      </c>
      <c r="AS263" t="s">
        <v>3</v>
      </c>
      <c r="AT263">
        <v>0.05</v>
      </c>
      <c r="AU263" t="s">
        <v>36</v>
      </c>
      <c r="AV263">
        <v>0</v>
      </c>
      <c r="AW263">
        <v>2</v>
      </c>
      <c r="AX263">
        <v>78077177</v>
      </c>
      <c r="AY263">
        <v>1</v>
      </c>
      <c r="AZ263">
        <v>0</v>
      </c>
      <c r="BA263">
        <v>266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V263">
        <v>0</v>
      </c>
      <c r="CW263">
        <v>0</v>
      </c>
      <c r="CX263">
        <f>ROUND(Y263*Source!I291,9)</f>
        <v>0</v>
      </c>
      <c r="CY263">
        <f>AA263</f>
        <v>767.34</v>
      </c>
      <c r="CZ263">
        <f>AE263</f>
        <v>121.8</v>
      </c>
      <c r="DA263">
        <f>AI263</f>
        <v>6.3</v>
      </c>
      <c r="DB263">
        <f>ROUND((ROUND(AT263*CZ263,2)*0),2)</f>
        <v>0</v>
      </c>
      <c r="DC263">
        <f>ROUND((ROUND(AT263*AG263,2)*0),2)</f>
        <v>0</v>
      </c>
      <c r="DD263" t="s">
        <v>3</v>
      </c>
      <c r="DE263" t="s">
        <v>3</v>
      </c>
      <c r="DF263">
        <f>ROUND(ROUND(AE263*AI263,2)*CX263,2)</f>
        <v>0</v>
      </c>
      <c r="DG263">
        <f t="shared" si="117"/>
        <v>0</v>
      </c>
      <c r="DH263">
        <f t="shared" si="118"/>
        <v>0</v>
      </c>
      <c r="DI263">
        <f t="shared" si="116"/>
        <v>0</v>
      </c>
      <c r="DJ263">
        <f>DF263</f>
        <v>0</v>
      </c>
      <c r="DK263">
        <v>0</v>
      </c>
      <c r="DL263" t="s">
        <v>3</v>
      </c>
      <c r="DM263">
        <v>0</v>
      </c>
      <c r="DN263" t="s">
        <v>3</v>
      </c>
      <c r="DO263">
        <v>0</v>
      </c>
    </row>
    <row r="264" spans="1:119" x14ac:dyDescent="0.2">
      <c r="A264">
        <f>ROW(Source!A291)</f>
        <v>291</v>
      </c>
      <c r="B264">
        <v>78076343</v>
      </c>
      <c r="C264">
        <v>78077163</v>
      </c>
      <c r="D264">
        <v>37733044</v>
      </c>
      <c r="E264">
        <v>1</v>
      </c>
      <c r="F264">
        <v>1</v>
      </c>
      <c r="G264">
        <v>1</v>
      </c>
      <c r="H264">
        <v>3</v>
      </c>
      <c r="I264" t="s">
        <v>544</v>
      </c>
      <c r="J264" t="s">
        <v>545</v>
      </c>
      <c r="K264" t="s">
        <v>546</v>
      </c>
      <c r="L264">
        <v>1346</v>
      </c>
      <c r="N264">
        <v>1009</v>
      </c>
      <c r="O264" t="s">
        <v>505</v>
      </c>
      <c r="P264" t="s">
        <v>505</v>
      </c>
      <c r="Q264">
        <v>1</v>
      </c>
      <c r="W264">
        <v>0</v>
      </c>
      <c r="X264">
        <v>-572780356</v>
      </c>
      <c r="Y264">
        <f>(AT264*0)</f>
        <v>0</v>
      </c>
      <c r="AA264">
        <v>642.63</v>
      </c>
      <c r="AB264">
        <v>0</v>
      </c>
      <c r="AC264">
        <v>0</v>
      </c>
      <c r="AD264">
        <v>0</v>
      </c>
      <c r="AE264">
        <v>31</v>
      </c>
      <c r="AF264">
        <v>0</v>
      </c>
      <c r="AG264">
        <v>0</v>
      </c>
      <c r="AH264">
        <v>0</v>
      </c>
      <c r="AI264">
        <v>20.73</v>
      </c>
      <c r="AJ264">
        <v>1</v>
      </c>
      <c r="AK264">
        <v>1</v>
      </c>
      <c r="AL264">
        <v>1</v>
      </c>
      <c r="AM264">
        <v>2</v>
      </c>
      <c r="AN264">
        <v>0</v>
      </c>
      <c r="AO264">
        <v>1</v>
      </c>
      <c r="AP264">
        <v>1</v>
      </c>
      <c r="AQ264">
        <v>0</v>
      </c>
      <c r="AR264">
        <v>0</v>
      </c>
      <c r="AS264" t="s">
        <v>3</v>
      </c>
      <c r="AT264">
        <v>0.16</v>
      </c>
      <c r="AU264" t="s">
        <v>36</v>
      </c>
      <c r="AV264">
        <v>0</v>
      </c>
      <c r="AW264">
        <v>2</v>
      </c>
      <c r="AX264">
        <v>78077178</v>
      </c>
      <c r="AY264">
        <v>1</v>
      </c>
      <c r="AZ264">
        <v>0</v>
      </c>
      <c r="BA264">
        <v>267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V264">
        <v>0</v>
      </c>
      <c r="CW264">
        <v>0</v>
      </c>
      <c r="CX264">
        <f>ROUND(Y264*Source!I291,9)</f>
        <v>0</v>
      </c>
      <c r="CY264">
        <f>AA264</f>
        <v>642.63</v>
      </c>
      <c r="CZ264">
        <f>AE264</f>
        <v>31</v>
      </c>
      <c r="DA264">
        <f>AI264</f>
        <v>20.73</v>
      </c>
      <c r="DB264">
        <f>ROUND((ROUND(AT264*CZ264,2)*0),2)</f>
        <v>0</v>
      </c>
      <c r="DC264">
        <f>ROUND((ROUND(AT264*AG264,2)*0),2)</f>
        <v>0</v>
      </c>
      <c r="DD264" t="s">
        <v>3</v>
      </c>
      <c r="DE264" t="s">
        <v>3</v>
      </c>
      <c r="DF264">
        <f>ROUND(ROUND(AE264*AI264,2)*CX264,2)</f>
        <v>0</v>
      </c>
      <c r="DG264">
        <f t="shared" si="117"/>
        <v>0</v>
      </c>
      <c r="DH264">
        <f t="shared" si="118"/>
        <v>0</v>
      </c>
      <c r="DI264">
        <f t="shared" si="116"/>
        <v>0</v>
      </c>
      <c r="DJ264">
        <f>DF264</f>
        <v>0</v>
      </c>
      <c r="DK264">
        <v>0</v>
      </c>
      <c r="DL264" t="s">
        <v>3</v>
      </c>
      <c r="DM264">
        <v>0</v>
      </c>
      <c r="DN264" t="s">
        <v>3</v>
      </c>
      <c r="DO264">
        <v>0</v>
      </c>
    </row>
    <row r="265" spans="1:119" x14ac:dyDescent="0.2">
      <c r="A265">
        <f>ROW(Source!A291)</f>
        <v>291</v>
      </c>
      <c r="B265">
        <v>78076343</v>
      </c>
      <c r="C265">
        <v>78077163</v>
      </c>
      <c r="D265">
        <v>37801918</v>
      </c>
      <c r="E265">
        <v>1</v>
      </c>
      <c r="F265">
        <v>1</v>
      </c>
      <c r="G265">
        <v>1</v>
      </c>
      <c r="H265">
        <v>3</v>
      </c>
      <c r="I265" t="s">
        <v>513</v>
      </c>
      <c r="J265" t="s">
        <v>514</v>
      </c>
      <c r="K265" t="s">
        <v>515</v>
      </c>
      <c r="L265">
        <v>1374</v>
      </c>
      <c r="N265">
        <v>1013</v>
      </c>
      <c r="O265" t="s">
        <v>516</v>
      </c>
      <c r="P265" t="s">
        <v>516</v>
      </c>
      <c r="Q265">
        <v>1</v>
      </c>
      <c r="W265">
        <v>0</v>
      </c>
      <c r="X265">
        <v>2131831278</v>
      </c>
      <c r="Y265">
        <f>(AT265*0)</f>
        <v>0</v>
      </c>
      <c r="AA265">
        <v>1</v>
      </c>
      <c r="AB265">
        <v>0</v>
      </c>
      <c r="AC265">
        <v>0</v>
      </c>
      <c r="AD265">
        <v>0</v>
      </c>
      <c r="AE265">
        <v>1</v>
      </c>
      <c r="AF265">
        <v>0</v>
      </c>
      <c r="AG265">
        <v>0</v>
      </c>
      <c r="AH265">
        <v>0</v>
      </c>
      <c r="AI265">
        <v>1</v>
      </c>
      <c r="AJ265">
        <v>1</v>
      </c>
      <c r="AK265">
        <v>1</v>
      </c>
      <c r="AL265">
        <v>1</v>
      </c>
      <c r="AM265">
        <v>-2</v>
      </c>
      <c r="AN265">
        <v>0</v>
      </c>
      <c r="AO265">
        <v>1</v>
      </c>
      <c r="AP265">
        <v>1</v>
      </c>
      <c r="AQ265">
        <v>0</v>
      </c>
      <c r="AR265">
        <v>0</v>
      </c>
      <c r="AS265" t="s">
        <v>3</v>
      </c>
      <c r="AT265">
        <v>0.5</v>
      </c>
      <c r="AU265" t="s">
        <v>36</v>
      </c>
      <c r="AV265">
        <v>0</v>
      </c>
      <c r="AW265">
        <v>2</v>
      </c>
      <c r="AX265">
        <v>78077179</v>
      </c>
      <c r="AY265">
        <v>1</v>
      </c>
      <c r="AZ265">
        <v>0</v>
      </c>
      <c r="BA265">
        <v>268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V265">
        <v>0</v>
      </c>
      <c r="CW265">
        <v>0</v>
      </c>
      <c r="CX265">
        <f>ROUND(Y265*Source!I291,9)</f>
        <v>0</v>
      </c>
      <c r="CY265">
        <f>AA265</f>
        <v>1</v>
      </c>
      <c r="CZ265">
        <f>AE265</f>
        <v>1</v>
      </c>
      <c r="DA265">
        <f>AI265</f>
        <v>1</v>
      </c>
      <c r="DB265">
        <f>ROUND((ROUND(AT265*CZ265,2)*0),2)</f>
        <v>0</v>
      </c>
      <c r="DC265">
        <f>ROUND((ROUND(AT265*AG265,2)*0),2)</f>
        <v>0</v>
      </c>
      <c r="DD265" t="s">
        <v>3</v>
      </c>
      <c r="DE265" t="s">
        <v>3</v>
      </c>
      <c r="DF265">
        <f t="shared" ref="DF265:DF270" si="119">ROUND(ROUND(AE265,2)*CX265,2)</f>
        <v>0</v>
      </c>
      <c r="DG265">
        <f t="shared" si="117"/>
        <v>0</v>
      </c>
      <c r="DH265">
        <f t="shared" si="118"/>
        <v>0</v>
      </c>
      <c r="DI265">
        <f t="shared" si="116"/>
        <v>0</v>
      </c>
      <c r="DJ265">
        <f>DF265</f>
        <v>0</v>
      </c>
      <c r="DK265">
        <v>0</v>
      </c>
      <c r="DL265" t="s">
        <v>3</v>
      </c>
      <c r="DM265">
        <v>0</v>
      </c>
      <c r="DN265" t="s">
        <v>3</v>
      </c>
      <c r="DO265">
        <v>0</v>
      </c>
    </row>
    <row r="266" spans="1:119" x14ac:dyDescent="0.2">
      <c r="A266">
        <f>ROW(Source!A294)</f>
        <v>294</v>
      </c>
      <c r="B266">
        <v>78076343</v>
      </c>
      <c r="C266">
        <v>78077182</v>
      </c>
      <c r="D266">
        <v>23134664</v>
      </c>
      <c r="E266">
        <v>1</v>
      </c>
      <c r="F266">
        <v>1</v>
      </c>
      <c r="G266">
        <v>1</v>
      </c>
      <c r="H266">
        <v>1</v>
      </c>
      <c r="I266" t="s">
        <v>547</v>
      </c>
      <c r="J266" t="s">
        <v>3</v>
      </c>
      <c r="K266" t="s">
        <v>548</v>
      </c>
      <c r="L266">
        <v>1369</v>
      </c>
      <c r="N266">
        <v>1013</v>
      </c>
      <c r="O266" t="s">
        <v>492</v>
      </c>
      <c r="P266" t="s">
        <v>492</v>
      </c>
      <c r="Q266">
        <v>1</v>
      </c>
      <c r="W266">
        <v>0</v>
      </c>
      <c r="X266">
        <v>-1578608621</v>
      </c>
      <c r="Y266">
        <f>AT266</f>
        <v>16.29</v>
      </c>
      <c r="AA266">
        <v>0</v>
      </c>
      <c r="AB266">
        <v>0</v>
      </c>
      <c r="AC266">
        <v>0</v>
      </c>
      <c r="AD266">
        <v>8.89</v>
      </c>
      <c r="AE266">
        <v>0</v>
      </c>
      <c r="AF266">
        <v>0</v>
      </c>
      <c r="AG266">
        <v>0</v>
      </c>
      <c r="AH266">
        <v>8.89</v>
      </c>
      <c r="AI266">
        <v>1</v>
      </c>
      <c r="AJ266">
        <v>1</v>
      </c>
      <c r="AK266">
        <v>1</v>
      </c>
      <c r="AL266">
        <v>1</v>
      </c>
      <c r="AM266">
        <v>-2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3</v>
      </c>
      <c r="AT266">
        <v>16.29</v>
      </c>
      <c r="AU266" t="s">
        <v>3</v>
      </c>
      <c r="AV266">
        <v>1</v>
      </c>
      <c r="AW266">
        <v>2</v>
      </c>
      <c r="AX266">
        <v>78077191</v>
      </c>
      <c r="AY266">
        <v>1</v>
      </c>
      <c r="AZ266">
        <v>0</v>
      </c>
      <c r="BA266">
        <v>269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U266">
        <f>ROUND(AT266*Source!I294*AH266*AL266,2)</f>
        <v>2.9</v>
      </c>
      <c r="CV266">
        <f>ROUND(Y266*Source!I294,9)</f>
        <v>0.32579999999999998</v>
      </c>
      <c r="CW266">
        <v>0</v>
      </c>
      <c r="CX266">
        <f>ROUND(Y266*Source!I294,9)</f>
        <v>0.32579999999999998</v>
      </c>
      <c r="CY266">
        <f>AD266</f>
        <v>8.89</v>
      </c>
      <c r="CZ266">
        <f>AH266</f>
        <v>8.89</v>
      </c>
      <c r="DA266">
        <f>AL266</f>
        <v>1</v>
      </c>
      <c r="DB266">
        <f>ROUND(ROUND(AT266*CZ266,2),2)</f>
        <v>144.82</v>
      </c>
      <c r="DC266">
        <f>ROUND(ROUND(AT266*AG266,2),2)</f>
        <v>0</v>
      </c>
      <c r="DD266" t="s">
        <v>3</v>
      </c>
      <c r="DE266" t="s">
        <v>3</v>
      </c>
      <c r="DF266">
        <f t="shared" si="119"/>
        <v>0</v>
      </c>
      <c r="DG266">
        <f t="shared" si="117"/>
        <v>0</v>
      </c>
      <c r="DH266">
        <f t="shared" si="118"/>
        <v>0</v>
      </c>
      <c r="DI266">
        <f t="shared" si="116"/>
        <v>2.9</v>
      </c>
      <c r="DJ266">
        <f>DI266</f>
        <v>2.9</v>
      </c>
      <c r="DK266">
        <v>0</v>
      </c>
      <c r="DL266" t="s">
        <v>3</v>
      </c>
      <c r="DM266">
        <v>0</v>
      </c>
      <c r="DN266" t="s">
        <v>3</v>
      </c>
      <c r="DO266">
        <v>0</v>
      </c>
    </row>
    <row r="267" spans="1:119" x14ac:dyDescent="0.2">
      <c r="A267">
        <f>ROW(Source!A294)</f>
        <v>294</v>
      </c>
      <c r="B267">
        <v>78076343</v>
      </c>
      <c r="C267">
        <v>78077182</v>
      </c>
      <c r="D267">
        <v>121548</v>
      </c>
      <c r="E267">
        <v>1</v>
      </c>
      <c r="F267">
        <v>1</v>
      </c>
      <c r="G267">
        <v>1</v>
      </c>
      <c r="H267">
        <v>1</v>
      </c>
      <c r="I267" t="s">
        <v>19</v>
      </c>
      <c r="J267" t="s">
        <v>3</v>
      </c>
      <c r="K267" t="s">
        <v>525</v>
      </c>
      <c r="L267">
        <v>608254</v>
      </c>
      <c r="N267">
        <v>1013</v>
      </c>
      <c r="O267" t="s">
        <v>526</v>
      </c>
      <c r="P267" t="s">
        <v>526</v>
      </c>
      <c r="Q267">
        <v>1</v>
      </c>
      <c r="W267">
        <v>0</v>
      </c>
      <c r="X267">
        <v>-185737400</v>
      </c>
      <c r="Y267">
        <f>AT267</f>
        <v>0.01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1</v>
      </c>
      <c r="AJ267">
        <v>1</v>
      </c>
      <c r="AK267">
        <v>1</v>
      </c>
      <c r="AL267">
        <v>1</v>
      </c>
      <c r="AM267">
        <v>-2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3</v>
      </c>
      <c r="AT267">
        <v>0.01</v>
      </c>
      <c r="AU267" t="s">
        <v>3</v>
      </c>
      <c r="AV267">
        <v>2</v>
      </c>
      <c r="AW267">
        <v>2</v>
      </c>
      <c r="AX267">
        <v>78077192</v>
      </c>
      <c r="AY267">
        <v>1</v>
      </c>
      <c r="AZ267">
        <v>0</v>
      </c>
      <c r="BA267">
        <v>270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V267">
        <v>0</v>
      </c>
      <c r="CW267">
        <v>0</v>
      </c>
      <c r="CX267">
        <f>ROUND(Y267*Source!I294,9)</f>
        <v>2.0000000000000001E-4</v>
      </c>
      <c r="CY267">
        <f>AD267</f>
        <v>0</v>
      </c>
      <c r="CZ267">
        <f>AH267</f>
        <v>0</v>
      </c>
      <c r="DA267">
        <f>AL267</f>
        <v>1</v>
      </c>
      <c r="DB267">
        <f>ROUND(ROUND(AT267*CZ267,2),2)</f>
        <v>0</v>
      </c>
      <c r="DC267">
        <f>ROUND(ROUND(AT267*AG267,2),2)</f>
        <v>0</v>
      </c>
      <c r="DD267" t="s">
        <v>3</v>
      </c>
      <c r="DE267" t="s">
        <v>3</v>
      </c>
      <c r="DF267">
        <f t="shared" si="119"/>
        <v>0</v>
      </c>
      <c r="DG267">
        <f t="shared" si="117"/>
        <v>0</v>
      </c>
      <c r="DH267">
        <f t="shared" si="118"/>
        <v>0</v>
      </c>
      <c r="DI267">
        <f t="shared" si="116"/>
        <v>0</v>
      </c>
      <c r="DJ267">
        <f>DI267</f>
        <v>0</v>
      </c>
      <c r="DK267">
        <v>0</v>
      </c>
      <c r="DL267" t="s">
        <v>3</v>
      </c>
      <c r="DM267">
        <v>0</v>
      </c>
      <c r="DN267" t="s">
        <v>3</v>
      </c>
      <c r="DO267">
        <v>0</v>
      </c>
    </row>
    <row r="268" spans="1:119" x14ac:dyDescent="0.2">
      <c r="A268">
        <f>ROW(Source!A294)</f>
        <v>294</v>
      </c>
      <c r="B268">
        <v>78076343</v>
      </c>
      <c r="C268">
        <v>78077182</v>
      </c>
      <c r="D268">
        <v>37802578</v>
      </c>
      <c r="E268">
        <v>1</v>
      </c>
      <c r="F268">
        <v>1</v>
      </c>
      <c r="G268">
        <v>1</v>
      </c>
      <c r="H268">
        <v>2</v>
      </c>
      <c r="I268" t="s">
        <v>549</v>
      </c>
      <c r="J268" t="s">
        <v>550</v>
      </c>
      <c r="K268" t="s">
        <v>551</v>
      </c>
      <c r="L268">
        <v>1368</v>
      </c>
      <c r="N268">
        <v>1011</v>
      </c>
      <c r="O268" t="s">
        <v>187</v>
      </c>
      <c r="P268" t="s">
        <v>187</v>
      </c>
      <c r="Q268">
        <v>1</v>
      </c>
      <c r="W268">
        <v>0</v>
      </c>
      <c r="X268">
        <v>1753337916</v>
      </c>
      <c r="Y268">
        <f>AT268</f>
        <v>0.01</v>
      </c>
      <c r="AA268">
        <v>0</v>
      </c>
      <c r="AB268">
        <v>486.16</v>
      </c>
      <c r="AC268">
        <v>451.45</v>
      </c>
      <c r="AD268">
        <v>0</v>
      </c>
      <c r="AE268">
        <v>0</v>
      </c>
      <c r="AF268">
        <v>32.090000000000003</v>
      </c>
      <c r="AG268">
        <v>12.1</v>
      </c>
      <c r="AH268">
        <v>0</v>
      </c>
      <c r="AI268">
        <v>1</v>
      </c>
      <c r="AJ268">
        <v>15.15</v>
      </c>
      <c r="AK268">
        <v>37.31</v>
      </c>
      <c r="AL268">
        <v>1</v>
      </c>
      <c r="AM268">
        <v>2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3</v>
      </c>
      <c r="AT268">
        <v>0.01</v>
      </c>
      <c r="AU268" t="s">
        <v>3</v>
      </c>
      <c r="AV268">
        <v>0</v>
      </c>
      <c r="AW268">
        <v>2</v>
      </c>
      <c r="AX268">
        <v>78077193</v>
      </c>
      <c r="AY268">
        <v>1</v>
      </c>
      <c r="AZ268">
        <v>0</v>
      </c>
      <c r="BA268">
        <v>271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V268">
        <v>0</v>
      </c>
      <c r="CW268">
        <f>ROUND(Y268*Source!I294*DO268,9)</f>
        <v>0</v>
      </c>
      <c r="CX268">
        <f>ROUND(Y268*Source!I294,9)</f>
        <v>2.0000000000000001E-4</v>
      </c>
      <c r="CY268">
        <f>AB268</f>
        <v>486.16</v>
      </c>
      <c r="CZ268">
        <f>AF268</f>
        <v>32.090000000000003</v>
      </c>
      <c r="DA268">
        <f>AJ268</f>
        <v>15.15</v>
      </c>
      <c r="DB268">
        <f>ROUND(ROUND(AT268*CZ268,2),2)</f>
        <v>0.32</v>
      </c>
      <c r="DC268">
        <f>ROUND(ROUND(AT268*AG268,2),2)</f>
        <v>0.12</v>
      </c>
      <c r="DD268" t="s">
        <v>3</v>
      </c>
      <c r="DE268" t="s">
        <v>3</v>
      </c>
      <c r="DF268">
        <f t="shared" si="119"/>
        <v>0</v>
      </c>
      <c r="DG268">
        <f>ROUND(ROUND(AF268*AJ268,2)*CX268,2)</f>
        <v>0.1</v>
      </c>
      <c r="DH268">
        <f>ROUND(ROUND(AG268*AK268,2)*CX268,2)</f>
        <v>0.09</v>
      </c>
      <c r="DI268">
        <f t="shared" si="116"/>
        <v>0</v>
      </c>
      <c r="DJ268">
        <f>DG268</f>
        <v>0.1</v>
      </c>
      <c r="DK268">
        <v>0</v>
      </c>
      <c r="DL268" t="s">
        <v>3</v>
      </c>
      <c r="DM268">
        <v>0</v>
      </c>
      <c r="DN268" t="s">
        <v>3</v>
      </c>
      <c r="DO268">
        <v>0</v>
      </c>
    </row>
    <row r="269" spans="1:119" x14ac:dyDescent="0.2">
      <c r="A269">
        <f>ROW(Source!A294)</f>
        <v>294</v>
      </c>
      <c r="B269">
        <v>78076343</v>
      </c>
      <c r="C269">
        <v>78077182</v>
      </c>
      <c r="D269">
        <v>37803303</v>
      </c>
      <c r="E269">
        <v>1</v>
      </c>
      <c r="F269">
        <v>1</v>
      </c>
      <c r="G269">
        <v>1</v>
      </c>
      <c r="H269">
        <v>2</v>
      </c>
      <c r="I269" t="s">
        <v>552</v>
      </c>
      <c r="J269" t="s">
        <v>553</v>
      </c>
      <c r="K269" t="s">
        <v>554</v>
      </c>
      <c r="L269">
        <v>1368</v>
      </c>
      <c r="N269">
        <v>1011</v>
      </c>
      <c r="O269" t="s">
        <v>187</v>
      </c>
      <c r="P269" t="s">
        <v>187</v>
      </c>
      <c r="Q269">
        <v>1</v>
      </c>
      <c r="W269">
        <v>0</v>
      </c>
      <c r="X269">
        <v>325281995</v>
      </c>
      <c r="Y269">
        <f>AT269</f>
        <v>6.08</v>
      </c>
      <c r="AA269">
        <v>0</v>
      </c>
      <c r="AB269">
        <v>22.18</v>
      </c>
      <c r="AC269">
        <v>0</v>
      </c>
      <c r="AD269">
        <v>0</v>
      </c>
      <c r="AE269">
        <v>0</v>
      </c>
      <c r="AF269">
        <v>1.98</v>
      </c>
      <c r="AG269">
        <v>0</v>
      </c>
      <c r="AH269">
        <v>0</v>
      </c>
      <c r="AI269">
        <v>1</v>
      </c>
      <c r="AJ269">
        <v>11.2</v>
      </c>
      <c r="AK269">
        <v>37.31</v>
      </c>
      <c r="AL269">
        <v>1</v>
      </c>
      <c r="AM269">
        <v>2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3</v>
      </c>
      <c r="AT269">
        <v>6.08</v>
      </c>
      <c r="AU269" t="s">
        <v>3</v>
      </c>
      <c r="AV269">
        <v>0</v>
      </c>
      <c r="AW269">
        <v>2</v>
      </c>
      <c r="AX269">
        <v>78077194</v>
      </c>
      <c r="AY269">
        <v>1</v>
      </c>
      <c r="AZ269">
        <v>0</v>
      </c>
      <c r="BA269">
        <v>272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V269">
        <v>0</v>
      </c>
      <c r="CW269">
        <f>ROUND(Y269*Source!I294*DO269,9)</f>
        <v>0</v>
      </c>
      <c r="CX269">
        <f>ROUND(Y269*Source!I294,9)</f>
        <v>0.1216</v>
      </c>
      <c r="CY269">
        <f>AB269</f>
        <v>22.18</v>
      </c>
      <c r="CZ269">
        <f>AF269</f>
        <v>1.98</v>
      </c>
      <c r="DA269">
        <f>AJ269</f>
        <v>11.2</v>
      </c>
      <c r="DB269">
        <f>ROUND(ROUND(AT269*CZ269,2),2)</f>
        <v>12.04</v>
      </c>
      <c r="DC269">
        <f>ROUND(ROUND(AT269*AG269,2),2)</f>
        <v>0</v>
      </c>
      <c r="DD269" t="s">
        <v>3</v>
      </c>
      <c r="DE269" t="s">
        <v>3</v>
      </c>
      <c r="DF269">
        <f t="shared" si="119"/>
        <v>0</v>
      </c>
      <c r="DG269">
        <f>ROUND(ROUND(AF269*AJ269,2)*CX269,2)</f>
        <v>2.7</v>
      </c>
      <c r="DH269">
        <f>ROUND(ROUND(AG269*AK269,2)*CX269,2)</f>
        <v>0</v>
      </c>
      <c r="DI269">
        <f t="shared" si="116"/>
        <v>0</v>
      </c>
      <c r="DJ269">
        <f>DG269</f>
        <v>2.7</v>
      </c>
      <c r="DK269">
        <v>0</v>
      </c>
      <c r="DL269" t="s">
        <v>3</v>
      </c>
      <c r="DM269">
        <v>0</v>
      </c>
      <c r="DN269" t="s">
        <v>3</v>
      </c>
      <c r="DO269">
        <v>0</v>
      </c>
    </row>
    <row r="270" spans="1:119" x14ac:dyDescent="0.2">
      <c r="A270">
        <f>ROW(Source!A294)</f>
        <v>294</v>
      </c>
      <c r="B270">
        <v>78076343</v>
      </c>
      <c r="C270">
        <v>78077182</v>
      </c>
      <c r="D270">
        <v>37804136</v>
      </c>
      <c r="E270">
        <v>1</v>
      </c>
      <c r="F270">
        <v>1</v>
      </c>
      <c r="G270">
        <v>1</v>
      </c>
      <c r="H270">
        <v>2</v>
      </c>
      <c r="I270" t="s">
        <v>555</v>
      </c>
      <c r="J270" t="s">
        <v>556</v>
      </c>
      <c r="K270" t="s">
        <v>557</v>
      </c>
      <c r="L270">
        <v>1368</v>
      </c>
      <c r="N270">
        <v>1011</v>
      </c>
      <c r="O270" t="s">
        <v>187</v>
      </c>
      <c r="P270" t="s">
        <v>187</v>
      </c>
      <c r="Q270">
        <v>1</v>
      </c>
      <c r="W270">
        <v>0</v>
      </c>
      <c r="X270">
        <v>1067600123</v>
      </c>
      <c r="Y270">
        <f>AT270</f>
        <v>6.08</v>
      </c>
      <c r="AA270">
        <v>0</v>
      </c>
      <c r="AB270">
        <v>14.21</v>
      </c>
      <c r="AC270">
        <v>0</v>
      </c>
      <c r="AD270">
        <v>0</v>
      </c>
      <c r="AE270">
        <v>0</v>
      </c>
      <c r="AF270">
        <v>2.27</v>
      </c>
      <c r="AG270">
        <v>0</v>
      </c>
      <c r="AH270">
        <v>0</v>
      </c>
      <c r="AI270">
        <v>1</v>
      </c>
      <c r="AJ270">
        <v>6.26</v>
      </c>
      <c r="AK270">
        <v>37.31</v>
      </c>
      <c r="AL270">
        <v>1</v>
      </c>
      <c r="AM270">
        <v>2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3</v>
      </c>
      <c r="AT270">
        <v>6.08</v>
      </c>
      <c r="AU270" t="s">
        <v>3</v>
      </c>
      <c r="AV270">
        <v>0</v>
      </c>
      <c r="AW270">
        <v>2</v>
      </c>
      <c r="AX270">
        <v>78077195</v>
      </c>
      <c r="AY270">
        <v>1</v>
      </c>
      <c r="AZ270">
        <v>0</v>
      </c>
      <c r="BA270">
        <v>273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V270">
        <v>0</v>
      </c>
      <c r="CW270">
        <f>ROUND(Y270*Source!I294*DO270,9)</f>
        <v>0</v>
      </c>
      <c r="CX270">
        <f>ROUND(Y270*Source!I294,9)</f>
        <v>0.1216</v>
      </c>
      <c r="CY270">
        <f>AB270</f>
        <v>14.21</v>
      </c>
      <c r="CZ270">
        <f>AF270</f>
        <v>2.27</v>
      </c>
      <c r="DA270">
        <f>AJ270</f>
        <v>6.26</v>
      </c>
      <c r="DB270">
        <f>ROUND(ROUND(AT270*CZ270,2),2)</f>
        <v>13.8</v>
      </c>
      <c r="DC270">
        <f>ROUND(ROUND(AT270*AG270,2),2)</f>
        <v>0</v>
      </c>
      <c r="DD270" t="s">
        <v>3</v>
      </c>
      <c r="DE270" t="s">
        <v>3</v>
      </c>
      <c r="DF270">
        <f t="shared" si="119"/>
        <v>0</v>
      </c>
      <c r="DG270">
        <f>ROUND(ROUND(AF270*AJ270,2)*CX270,2)</f>
        <v>1.73</v>
      </c>
      <c r="DH270">
        <f>ROUND(ROUND(AG270*AK270,2)*CX270,2)</f>
        <v>0</v>
      </c>
      <c r="DI270">
        <f t="shared" si="116"/>
        <v>0</v>
      </c>
      <c r="DJ270">
        <f>DG270</f>
        <v>1.73</v>
      </c>
      <c r="DK270">
        <v>0</v>
      </c>
      <c r="DL270" t="s">
        <v>3</v>
      </c>
      <c r="DM270">
        <v>0</v>
      </c>
      <c r="DN270" t="s">
        <v>3</v>
      </c>
      <c r="DO270">
        <v>0</v>
      </c>
    </row>
    <row r="271" spans="1:119" x14ac:dyDescent="0.2">
      <c r="A271">
        <f>ROW(Source!A294)</f>
        <v>294</v>
      </c>
      <c r="B271">
        <v>78076343</v>
      </c>
      <c r="C271">
        <v>78077182</v>
      </c>
      <c r="D271">
        <v>37737277</v>
      </c>
      <c r="E271">
        <v>1</v>
      </c>
      <c r="F271">
        <v>1</v>
      </c>
      <c r="G271">
        <v>1</v>
      </c>
      <c r="H271">
        <v>3</v>
      </c>
      <c r="I271" t="s">
        <v>558</v>
      </c>
      <c r="J271" t="s">
        <v>559</v>
      </c>
      <c r="K271" t="s">
        <v>560</v>
      </c>
      <c r="L271">
        <v>1348</v>
      </c>
      <c r="N271">
        <v>1009</v>
      </c>
      <c r="O271" t="s">
        <v>522</v>
      </c>
      <c r="P271" t="s">
        <v>522</v>
      </c>
      <c r="Q271">
        <v>1000</v>
      </c>
      <c r="W271">
        <v>0</v>
      </c>
      <c r="X271">
        <v>-835935626</v>
      </c>
      <c r="Y271">
        <f>(AT271*0)</f>
        <v>0</v>
      </c>
      <c r="AA271">
        <v>125045.8</v>
      </c>
      <c r="AB271">
        <v>0</v>
      </c>
      <c r="AC271">
        <v>0</v>
      </c>
      <c r="AD271">
        <v>0</v>
      </c>
      <c r="AE271">
        <v>12430</v>
      </c>
      <c r="AF271">
        <v>0</v>
      </c>
      <c r="AG271">
        <v>0</v>
      </c>
      <c r="AH271">
        <v>0</v>
      </c>
      <c r="AI271">
        <v>10.06</v>
      </c>
      <c r="AJ271">
        <v>1</v>
      </c>
      <c r="AK271">
        <v>1</v>
      </c>
      <c r="AL271">
        <v>1</v>
      </c>
      <c r="AM271">
        <v>2</v>
      </c>
      <c r="AN271">
        <v>0</v>
      </c>
      <c r="AO271">
        <v>1</v>
      </c>
      <c r="AP271">
        <v>1</v>
      </c>
      <c r="AQ271">
        <v>0</v>
      </c>
      <c r="AR271">
        <v>0</v>
      </c>
      <c r="AS271" t="s">
        <v>3</v>
      </c>
      <c r="AT271">
        <v>1E-3</v>
      </c>
      <c r="AU271" t="s">
        <v>36</v>
      </c>
      <c r="AV271">
        <v>0</v>
      </c>
      <c r="AW271">
        <v>2</v>
      </c>
      <c r="AX271">
        <v>78077196</v>
      </c>
      <c r="AY271">
        <v>1</v>
      </c>
      <c r="AZ271">
        <v>0</v>
      </c>
      <c r="BA271">
        <v>274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V271">
        <v>0</v>
      </c>
      <c r="CW271">
        <v>0</v>
      </c>
      <c r="CX271">
        <f>ROUND(Y271*Source!I294,9)</f>
        <v>0</v>
      </c>
      <c r="CY271">
        <f>AA271</f>
        <v>125045.8</v>
      </c>
      <c r="CZ271">
        <f>AE271</f>
        <v>12430</v>
      </c>
      <c r="DA271">
        <f>AI271</f>
        <v>10.06</v>
      </c>
      <c r="DB271">
        <f>ROUND((ROUND(AT271*CZ271,2)*0),2)</f>
        <v>0</v>
      </c>
      <c r="DC271">
        <f>ROUND((ROUND(AT271*AG271,2)*0),2)</f>
        <v>0</v>
      </c>
      <c r="DD271" t="s">
        <v>3</v>
      </c>
      <c r="DE271" t="s">
        <v>3</v>
      </c>
      <c r="DF271">
        <f>ROUND(ROUND(AE271*AI271,2)*CX271,2)</f>
        <v>0</v>
      </c>
      <c r="DG271">
        <f>ROUND(ROUND(AF271,2)*CX271,2)</f>
        <v>0</v>
      </c>
      <c r="DH271">
        <f>ROUND(ROUND(AG271,2)*CX271,2)</f>
        <v>0</v>
      </c>
      <c r="DI271">
        <f t="shared" si="116"/>
        <v>0</v>
      </c>
      <c r="DJ271">
        <f>DF271</f>
        <v>0</v>
      </c>
      <c r="DK271">
        <v>0</v>
      </c>
      <c r="DL271" t="s">
        <v>3</v>
      </c>
      <c r="DM271">
        <v>0</v>
      </c>
      <c r="DN271" t="s">
        <v>3</v>
      </c>
      <c r="DO271">
        <v>0</v>
      </c>
    </row>
    <row r="272" spans="1:119" x14ac:dyDescent="0.2">
      <c r="A272">
        <f>ROW(Source!A294)</f>
        <v>294</v>
      </c>
      <c r="B272">
        <v>78076343</v>
      </c>
      <c r="C272">
        <v>78077182</v>
      </c>
      <c r="D272">
        <v>37737063</v>
      </c>
      <c r="E272">
        <v>1</v>
      </c>
      <c r="F272">
        <v>1</v>
      </c>
      <c r="G272">
        <v>1</v>
      </c>
      <c r="H272">
        <v>3</v>
      </c>
      <c r="I272" t="s">
        <v>561</v>
      </c>
      <c r="J272" t="s">
        <v>562</v>
      </c>
      <c r="K272" t="s">
        <v>563</v>
      </c>
      <c r="L272">
        <v>1358</v>
      </c>
      <c r="N272">
        <v>1010</v>
      </c>
      <c r="O272" t="s">
        <v>509</v>
      </c>
      <c r="P272" t="s">
        <v>509</v>
      </c>
      <c r="Q272">
        <v>10</v>
      </c>
      <c r="W272">
        <v>0</v>
      </c>
      <c r="X272">
        <v>-1114064279</v>
      </c>
      <c r="Y272">
        <f>(AT272*0)</f>
        <v>0</v>
      </c>
      <c r="AA272">
        <v>7.49</v>
      </c>
      <c r="AB272">
        <v>0</v>
      </c>
      <c r="AC272">
        <v>0</v>
      </c>
      <c r="AD272">
        <v>0</v>
      </c>
      <c r="AE272">
        <v>1.8</v>
      </c>
      <c r="AF272">
        <v>0</v>
      </c>
      <c r="AG272">
        <v>0</v>
      </c>
      <c r="AH272">
        <v>0</v>
      </c>
      <c r="AI272">
        <v>4.16</v>
      </c>
      <c r="AJ272">
        <v>1</v>
      </c>
      <c r="AK272">
        <v>1</v>
      </c>
      <c r="AL272">
        <v>1</v>
      </c>
      <c r="AM272">
        <v>2</v>
      </c>
      <c r="AN272">
        <v>0</v>
      </c>
      <c r="AO272">
        <v>1</v>
      </c>
      <c r="AP272">
        <v>1</v>
      </c>
      <c r="AQ272">
        <v>0</v>
      </c>
      <c r="AR272">
        <v>0</v>
      </c>
      <c r="AS272" t="s">
        <v>3</v>
      </c>
      <c r="AT272">
        <v>20</v>
      </c>
      <c r="AU272" t="s">
        <v>36</v>
      </c>
      <c r="AV272">
        <v>0</v>
      </c>
      <c r="AW272">
        <v>2</v>
      </c>
      <c r="AX272">
        <v>78077197</v>
      </c>
      <c r="AY272">
        <v>1</v>
      </c>
      <c r="AZ272">
        <v>0</v>
      </c>
      <c r="BA272">
        <v>275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V272">
        <v>0</v>
      </c>
      <c r="CW272">
        <v>0</v>
      </c>
      <c r="CX272">
        <f>ROUND(Y272*Source!I294,9)</f>
        <v>0</v>
      </c>
      <c r="CY272">
        <f>AA272</f>
        <v>7.49</v>
      </c>
      <c r="CZ272">
        <f>AE272</f>
        <v>1.8</v>
      </c>
      <c r="DA272">
        <f>AI272</f>
        <v>4.16</v>
      </c>
      <c r="DB272">
        <f>ROUND((ROUND(AT272*CZ272,2)*0),2)</f>
        <v>0</v>
      </c>
      <c r="DC272">
        <f>ROUND((ROUND(AT272*AG272,2)*0),2)</f>
        <v>0</v>
      </c>
      <c r="DD272" t="s">
        <v>3</v>
      </c>
      <c r="DE272" t="s">
        <v>3</v>
      </c>
      <c r="DF272">
        <f>ROUND(ROUND(AE272*AI272,2)*CX272,2)</f>
        <v>0</v>
      </c>
      <c r="DG272">
        <f>ROUND(ROUND(AF272,2)*CX272,2)</f>
        <v>0</v>
      </c>
      <c r="DH272">
        <f>ROUND(ROUND(AG272,2)*CX272,2)</f>
        <v>0</v>
      </c>
      <c r="DI272">
        <f t="shared" si="116"/>
        <v>0</v>
      </c>
      <c r="DJ272">
        <f>DF272</f>
        <v>0</v>
      </c>
      <c r="DK272">
        <v>0</v>
      </c>
      <c r="DL272" t="s">
        <v>3</v>
      </c>
      <c r="DM272">
        <v>0</v>
      </c>
      <c r="DN272" t="s">
        <v>3</v>
      </c>
      <c r="DO272">
        <v>0</v>
      </c>
    </row>
    <row r="273" spans="1:119" x14ac:dyDescent="0.2">
      <c r="A273">
        <f>ROW(Source!A294)</f>
        <v>294</v>
      </c>
      <c r="B273">
        <v>78076343</v>
      </c>
      <c r="C273">
        <v>78077182</v>
      </c>
      <c r="D273">
        <v>37801918</v>
      </c>
      <c r="E273">
        <v>1</v>
      </c>
      <c r="F273">
        <v>1</v>
      </c>
      <c r="G273">
        <v>1</v>
      </c>
      <c r="H273">
        <v>3</v>
      </c>
      <c r="I273" t="s">
        <v>513</v>
      </c>
      <c r="J273" t="s">
        <v>514</v>
      </c>
      <c r="K273" t="s">
        <v>515</v>
      </c>
      <c r="L273">
        <v>1374</v>
      </c>
      <c r="N273">
        <v>1013</v>
      </c>
      <c r="O273" t="s">
        <v>516</v>
      </c>
      <c r="P273" t="s">
        <v>516</v>
      </c>
      <c r="Q273">
        <v>1</v>
      </c>
      <c r="W273">
        <v>0</v>
      </c>
      <c r="X273">
        <v>2131831278</v>
      </c>
      <c r="Y273">
        <f>(AT273*0)</f>
        <v>0</v>
      </c>
      <c r="AA273">
        <v>1</v>
      </c>
      <c r="AB273">
        <v>0</v>
      </c>
      <c r="AC273">
        <v>0</v>
      </c>
      <c r="AD273">
        <v>0</v>
      </c>
      <c r="AE273">
        <v>1</v>
      </c>
      <c r="AF273">
        <v>0</v>
      </c>
      <c r="AG273">
        <v>0</v>
      </c>
      <c r="AH273">
        <v>0</v>
      </c>
      <c r="AI273">
        <v>1</v>
      </c>
      <c r="AJ273">
        <v>1</v>
      </c>
      <c r="AK273">
        <v>1</v>
      </c>
      <c r="AL273">
        <v>1</v>
      </c>
      <c r="AM273">
        <v>-2</v>
      </c>
      <c r="AN273">
        <v>0</v>
      </c>
      <c r="AO273">
        <v>1</v>
      </c>
      <c r="AP273">
        <v>1</v>
      </c>
      <c r="AQ273">
        <v>0</v>
      </c>
      <c r="AR273">
        <v>0</v>
      </c>
      <c r="AS273" t="s">
        <v>3</v>
      </c>
      <c r="AT273">
        <v>2.9</v>
      </c>
      <c r="AU273" t="s">
        <v>36</v>
      </c>
      <c r="AV273">
        <v>0</v>
      </c>
      <c r="AW273">
        <v>2</v>
      </c>
      <c r="AX273">
        <v>78077198</v>
      </c>
      <c r="AY273">
        <v>1</v>
      </c>
      <c r="AZ273">
        <v>0</v>
      </c>
      <c r="BA273">
        <v>276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V273">
        <v>0</v>
      </c>
      <c r="CW273">
        <v>0</v>
      </c>
      <c r="CX273">
        <f>ROUND(Y273*Source!I294,9)</f>
        <v>0</v>
      </c>
      <c r="CY273">
        <f>AA273</f>
        <v>1</v>
      </c>
      <c r="CZ273">
        <f>AE273</f>
        <v>1</v>
      </c>
      <c r="DA273">
        <f>AI273</f>
        <v>1</v>
      </c>
      <c r="DB273">
        <f>ROUND((ROUND(AT273*CZ273,2)*0),2)</f>
        <v>0</v>
      </c>
      <c r="DC273">
        <f>ROUND((ROUND(AT273*AG273,2)*0),2)</f>
        <v>0</v>
      </c>
      <c r="DD273" t="s">
        <v>3</v>
      </c>
      <c r="DE273" t="s">
        <v>3</v>
      </c>
      <c r="DF273">
        <f t="shared" ref="DF273:DF279" si="120">ROUND(ROUND(AE273,2)*CX273,2)</f>
        <v>0</v>
      </c>
      <c r="DG273">
        <f>ROUND(ROUND(AF273,2)*CX273,2)</f>
        <v>0</v>
      </c>
      <c r="DH273">
        <f>ROUND(ROUND(AG273,2)*CX273,2)</f>
        <v>0</v>
      </c>
      <c r="DI273">
        <f t="shared" si="116"/>
        <v>0</v>
      </c>
      <c r="DJ273">
        <f>DF273</f>
        <v>0</v>
      </c>
      <c r="DK273">
        <v>0</v>
      </c>
      <c r="DL273" t="s">
        <v>3</v>
      </c>
      <c r="DM273">
        <v>0</v>
      </c>
      <c r="DN273" t="s">
        <v>3</v>
      </c>
      <c r="DO273">
        <v>0</v>
      </c>
    </row>
    <row r="274" spans="1:119" x14ac:dyDescent="0.2">
      <c r="A274">
        <f>ROW(Source!A297)</f>
        <v>297</v>
      </c>
      <c r="B274">
        <v>78076343</v>
      </c>
      <c r="C274">
        <v>78077201</v>
      </c>
      <c r="D274">
        <v>23351341</v>
      </c>
      <c r="E274">
        <v>1</v>
      </c>
      <c r="F274">
        <v>1</v>
      </c>
      <c r="G274">
        <v>1</v>
      </c>
      <c r="H274">
        <v>1</v>
      </c>
      <c r="I274" t="s">
        <v>536</v>
      </c>
      <c r="J274" t="s">
        <v>3</v>
      </c>
      <c r="K274" t="s">
        <v>537</v>
      </c>
      <c r="L274">
        <v>1369</v>
      </c>
      <c r="N274">
        <v>1013</v>
      </c>
      <c r="O274" t="s">
        <v>492</v>
      </c>
      <c r="P274" t="s">
        <v>492</v>
      </c>
      <c r="Q274">
        <v>1</v>
      </c>
      <c r="W274">
        <v>0</v>
      </c>
      <c r="X274">
        <v>1903430866</v>
      </c>
      <c r="Y274">
        <f t="shared" ref="Y274:Y279" si="121">AT274</f>
        <v>19.04</v>
      </c>
      <c r="AA274">
        <v>0</v>
      </c>
      <c r="AB274">
        <v>0</v>
      </c>
      <c r="AC274">
        <v>0</v>
      </c>
      <c r="AD274">
        <v>8.7899999999999991</v>
      </c>
      <c r="AE274">
        <v>0</v>
      </c>
      <c r="AF274">
        <v>0</v>
      </c>
      <c r="AG274">
        <v>0</v>
      </c>
      <c r="AH274">
        <v>8.7899999999999991</v>
      </c>
      <c r="AI274">
        <v>1</v>
      </c>
      <c r="AJ274">
        <v>1</v>
      </c>
      <c r="AK274">
        <v>1</v>
      </c>
      <c r="AL274">
        <v>1</v>
      </c>
      <c r="AM274">
        <v>-2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3</v>
      </c>
      <c r="AT274">
        <v>19.04</v>
      </c>
      <c r="AU274" t="s">
        <v>3</v>
      </c>
      <c r="AV274">
        <v>1</v>
      </c>
      <c r="AW274">
        <v>2</v>
      </c>
      <c r="AX274">
        <v>78077211</v>
      </c>
      <c r="AY274">
        <v>1</v>
      </c>
      <c r="AZ274">
        <v>0</v>
      </c>
      <c r="BA274">
        <v>277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U274">
        <f>ROUND(AT274*Source!I297*AH274*AL274,2)</f>
        <v>1312.11</v>
      </c>
      <c r="CV274">
        <f>ROUND(Y274*Source!I297,9)</f>
        <v>149.27359999999999</v>
      </c>
      <c r="CW274">
        <v>0</v>
      </c>
      <c r="CX274">
        <f>ROUND(Y274*Source!I297,9)</f>
        <v>149.27359999999999</v>
      </c>
      <c r="CY274">
        <f>AD274</f>
        <v>8.7899999999999991</v>
      </c>
      <c r="CZ274">
        <f>AH274</f>
        <v>8.7899999999999991</v>
      </c>
      <c r="DA274">
        <f>AL274</f>
        <v>1</v>
      </c>
      <c r="DB274">
        <f t="shared" ref="DB274:DB279" si="122">ROUND(ROUND(AT274*CZ274,2),2)</f>
        <v>167.36</v>
      </c>
      <c r="DC274">
        <f t="shared" ref="DC274:DC279" si="123">ROUND(ROUND(AT274*AG274,2),2)</f>
        <v>0</v>
      </c>
      <c r="DD274" t="s">
        <v>3</v>
      </c>
      <c r="DE274" t="s">
        <v>3</v>
      </c>
      <c r="DF274">
        <f t="shared" si="120"/>
        <v>0</v>
      </c>
      <c r="DG274">
        <f>ROUND(ROUND(AF274,2)*CX274,2)</f>
        <v>0</v>
      </c>
      <c r="DH274">
        <f>ROUND(ROUND(AG274,2)*CX274,2)</f>
        <v>0</v>
      </c>
      <c r="DI274">
        <f t="shared" si="116"/>
        <v>1312.11</v>
      </c>
      <c r="DJ274">
        <f>DI274</f>
        <v>1312.11</v>
      </c>
      <c r="DK274">
        <v>0</v>
      </c>
      <c r="DL274" t="s">
        <v>3</v>
      </c>
      <c r="DM274">
        <v>0</v>
      </c>
      <c r="DN274" t="s">
        <v>3</v>
      </c>
      <c r="DO274">
        <v>0</v>
      </c>
    </row>
    <row r="275" spans="1:119" x14ac:dyDescent="0.2">
      <c r="A275">
        <f>ROW(Source!A297)</f>
        <v>297</v>
      </c>
      <c r="B275">
        <v>78076343</v>
      </c>
      <c r="C275">
        <v>78077201</v>
      </c>
      <c r="D275">
        <v>121548</v>
      </c>
      <c r="E275">
        <v>1</v>
      </c>
      <c r="F275">
        <v>1</v>
      </c>
      <c r="G275">
        <v>1</v>
      </c>
      <c r="H275">
        <v>1</v>
      </c>
      <c r="I275" t="s">
        <v>19</v>
      </c>
      <c r="J275" t="s">
        <v>3</v>
      </c>
      <c r="K275" t="s">
        <v>525</v>
      </c>
      <c r="L275">
        <v>608254</v>
      </c>
      <c r="N275">
        <v>1013</v>
      </c>
      <c r="O275" t="s">
        <v>526</v>
      </c>
      <c r="P275" t="s">
        <v>526</v>
      </c>
      <c r="Q275">
        <v>1</v>
      </c>
      <c r="W275">
        <v>0</v>
      </c>
      <c r="X275">
        <v>-185737400</v>
      </c>
      <c r="Y275">
        <f t="shared" si="121"/>
        <v>0.09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1</v>
      </c>
      <c r="AJ275">
        <v>1</v>
      </c>
      <c r="AK275">
        <v>1</v>
      </c>
      <c r="AL275">
        <v>1</v>
      </c>
      <c r="AM275">
        <v>-2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3</v>
      </c>
      <c r="AT275">
        <v>0.09</v>
      </c>
      <c r="AU275" t="s">
        <v>3</v>
      </c>
      <c r="AV275">
        <v>2</v>
      </c>
      <c r="AW275">
        <v>2</v>
      </c>
      <c r="AX275">
        <v>78077212</v>
      </c>
      <c r="AY275">
        <v>1</v>
      </c>
      <c r="AZ275">
        <v>0</v>
      </c>
      <c r="BA275">
        <v>278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V275">
        <v>0</v>
      </c>
      <c r="CW275">
        <v>0</v>
      </c>
      <c r="CX275">
        <f>ROUND(Y275*Source!I297,9)</f>
        <v>0.7056</v>
      </c>
      <c r="CY275">
        <f>AD275</f>
        <v>0</v>
      </c>
      <c r="CZ275">
        <f>AH275</f>
        <v>0</v>
      </c>
      <c r="DA275">
        <f>AL275</f>
        <v>1</v>
      </c>
      <c r="DB275">
        <f t="shared" si="122"/>
        <v>0</v>
      </c>
      <c r="DC275">
        <f t="shared" si="123"/>
        <v>0</v>
      </c>
      <c r="DD275" t="s">
        <v>3</v>
      </c>
      <c r="DE275" t="s">
        <v>3</v>
      </c>
      <c r="DF275">
        <f t="shared" si="120"/>
        <v>0</v>
      </c>
      <c r="DG275">
        <f>ROUND(ROUND(AF275,2)*CX275,2)</f>
        <v>0</v>
      </c>
      <c r="DH275">
        <f>ROUND(ROUND(AG275,2)*CX275,2)</f>
        <v>0</v>
      </c>
      <c r="DI275">
        <f t="shared" si="116"/>
        <v>0</v>
      </c>
      <c r="DJ275">
        <f>DI275</f>
        <v>0</v>
      </c>
      <c r="DK275">
        <v>0</v>
      </c>
      <c r="DL275" t="s">
        <v>3</v>
      </c>
      <c r="DM275">
        <v>0</v>
      </c>
      <c r="DN275" t="s">
        <v>3</v>
      </c>
      <c r="DO275">
        <v>0</v>
      </c>
    </row>
    <row r="276" spans="1:119" x14ac:dyDescent="0.2">
      <c r="A276">
        <f>ROW(Source!A297)</f>
        <v>297</v>
      </c>
      <c r="B276">
        <v>78076343</v>
      </c>
      <c r="C276">
        <v>78077201</v>
      </c>
      <c r="D276">
        <v>37802432</v>
      </c>
      <c r="E276">
        <v>1</v>
      </c>
      <c r="F276">
        <v>1</v>
      </c>
      <c r="G276">
        <v>1</v>
      </c>
      <c r="H276">
        <v>2</v>
      </c>
      <c r="I276" t="s">
        <v>527</v>
      </c>
      <c r="J276" t="s">
        <v>528</v>
      </c>
      <c r="K276" t="s">
        <v>529</v>
      </c>
      <c r="L276">
        <v>1368</v>
      </c>
      <c r="N276">
        <v>1011</v>
      </c>
      <c r="O276" t="s">
        <v>187</v>
      </c>
      <c r="P276" t="s">
        <v>187</v>
      </c>
      <c r="Q276">
        <v>1</v>
      </c>
      <c r="W276">
        <v>0</v>
      </c>
      <c r="X276">
        <v>-1424728221</v>
      </c>
      <c r="Y276">
        <f t="shared" si="121"/>
        <v>0.09</v>
      </c>
      <c r="AA276">
        <v>0</v>
      </c>
      <c r="AB276">
        <v>1523.94</v>
      </c>
      <c r="AC276">
        <v>451.45</v>
      </c>
      <c r="AD276">
        <v>0</v>
      </c>
      <c r="AE276">
        <v>0</v>
      </c>
      <c r="AF276">
        <v>138.54</v>
      </c>
      <c r="AG276">
        <v>12.1</v>
      </c>
      <c r="AH276">
        <v>0</v>
      </c>
      <c r="AI276">
        <v>1</v>
      </c>
      <c r="AJ276">
        <v>11</v>
      </c>
      <c r="AK276">
        <v>37.31</v>
      </c>
      <c r="AL276">
        <v>1</v>
      </c>
      <c r="AM276">
        <v>2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3</v>
      </c>
      <c r="AT276">
        <v>0.09</v>
      </c>
      <c r="AU276" t="s">
        <v>3</v>
      </c>
      <c r="AV276">
        <v>0</v>
      </c>
      <c r="AW276">
        <v>2</v>
      </c>
      <c r="AX276">
        <v>78077213</v>
      </c>
      <c r="AY276">
        <v>1</v>
      </c>
      <c r="AZ276">
        <v>0</v>
      </c>
      <c r="BA276">
        <v>279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V276">
        <v>0</v>
      </c>
      <c r="CW276">
        <f>ROUND(Y276*Source!I297*DO276,9)</f>
        <v>0</v>
      </c>
      <c r="CX276">
        <f>ROUND(Y276*Source!I297,9)</f>
        <v>0.7056</v>
      </c>
      <c r="CY276">
        <f>AB276</f>
        <v>1523.94</v>
      </c>
      <c r="CZ276">
        <f>AF276</f>
        <v>138.54</v>
      </c>
      <c r="DA276">
        <f>AJ276</f>
        <v>11</v>
      </c>
      <c r="DB276">
        <f t="shared" si="122"/>
        <v>12.47</v>
      </c>
      <c r="DC276">
        <f t="shared" si="123"/>
        <v>1.0900000000000001</v>
      </c>
      <c r="DD276" t="s">
        <v>3</v>
      </c>
      <c r="DE276" t="s">
        <v>3</v>
      </c>
      <c r="DF276">
        <f t="shared" si="120"/>
        <v>0</v>
      </c>
      <c r="DG276">
        <f>ROUND(ROUND(AF276*AJ276,2)*CX276,2)</f>
        <v>1075.29</v>
      </c>
      <c r="DH276">
        <f>ROUND(ROUND(AG276*AK276,2)*CX276,2)</f>
        <v>318.54000000000002</v>
      </c>
      <c r="DI276">
        <f t="shared" si="116"/>
        <v>0</v>
      </c>
      <c r="DJ276">
        <f>DG276</f>
        <v>1075.29</v>
      </c>
      <c r="DK276">
        <v>0</v>
      </c>
      <c r="DL276" t="s">
        <v>3</v>
      </c>
      <c r="DM276">
        <v>0</v>
      </c>
      <c r="DN276" t="s">
        <v>3</v>
      </c>
      <c r="DO276">
        <v>0</v>
      </c>
    </row>
    <row r="277" spans="1:119" x14ac:dyDescent="0.2">
      <c r="A277">
        <f>ROW(Source!A297)</f>
        <v>297</v>
      </c>
      <c r="B277">
        <v>78076343</v>
      </c>
      <c r="C277">
        <v>78077201</v>
      </c>
      <c r="D277">
        <v>37802657</v>
      </c>
      <c r="E277">
        <v>1</v>
      </c>
      <c r="F277">
        <v>1</v>
      </c>
      <c r="G277">
        <v>1</v>
      </c>
      <c r="H277">
        <v>2</v>
      </c>
      <c r="I277" t="s">
        <v>564</v>
      </c>
      <c r="J277" t="s">
        <v>565</v>
      </c>
      <c r="K277" t="s">
        <v>566</v>
      </c>
      <c r="L277">
        <v>1368</v>
      </c>
      <c r="N277">
        <v>1011</v>
      </c>
      <c r="O277" t="s">
        <v>187</v>
      </c>
      <c r="P277" t="s">
        <v>187</v>
      </c>
      <c r="Q277">
        <v>1</v>
      </c>
      <c r="W277">
        <v>0</v>
      </c>
      <c r="X277">
        <v>1084334125</v>
      </c>
      <c r="Y277">
        <f t="shared" si="121"/>
        <v>2.16</v>
      </c>
      <c r="AA277">
        <v>0</v>
      </c>
      <c r="AB277">
        <v>56.17</v>
      </c>
      <c r="AC277">
        <v>0</v>
      </c>
      <c r="AD277">
        <v>0</v>
      </c>
      <c r="AE277">
        <v>0</v>
      </c>
      <c r="AF277">
        <v>7.55</v>
      </c>
      <c r="AG277">
        <v>0</v>
      </c>
      <c r="AH277">
        <v>0</v>
      </c>
      <c r="AI277">
        <v>1</v>
      </c>
      <c r="AJ277">
        <v>7.44</v>
      </c>
      <c r="AK277">
        <v>37.31</v>
      </c>
      <c r="AL277">
        <v>1</v>
      </c>
      <c r="AM277">
        <v>2</v>
      </c>
      <c r="AN277">
        <v>0</v>
      </c>
      <c r="AO277">
        <v>1</v>
      </c>
      <c r="AP277">
        <v>0</v>
      </c>
      <c r="AQ277">
        <v>0</v>
      </c>
      <c r="AR277">
        <v>0</v>
      </c>
      <c r="AS277" t="s">
        <v>3</v>
      </c>
      <c r="AT277">
        <v>2.16</v>
      </c>
      <c r="AU277" t="s">
        <v>3</v>
      </c>
      <c r="AV277">
        <v>0</v>
      </c>
      <c r="AW277">
        <v>2</v>
      </c>
      <c r="AX277">
        <v>78077214</v>
      </c>
      <c r="AY277">
        <v>1</v>
      </c>
      <c r="AZ277">
        <v>0</v>
      </c>
      <c r="BA277">
        <v>280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V277">
        <v>0</v>
      </c>
      <c r="CW277">
        <f>ROUND(Y277*Source!I297*DO277,9)</f>
        <v>0</v>
      </c>
      <c r="CX277">
        <f>ROUND(Y277*Source!I297,9)</f>
        <v>16.9344</v>
      </c>
      <c r="CY277">
        <f>AB277</f>
        <v>56.17</v>
      </c>
      <c r="CZ277">
        <f>AF277</f>
        <v>7.55</v>
      </c>
      <c r="DA277">
        <f>AJ277</f>
        <v>7.44</v>
      </c>
      <c r="DB277">
        <f t="shared" si="122"/>
        <v>16.309999999999999</v>
      </c>
      <c r="DC277">
        <f t="shared" si="123"/>
        <v>0</v>
      </c>
      <c r="DD277" t="s">
        <v>3</v>
      </c>
      <c r="DE277" t="s">
        <v>3</v>
      </c>
      <c r="DF277">
        <f t="shared" si="120"/>
        <v>0</v>
      </c>
      <c r="DG277">
        <f>ROUND(ROUND(AF277*AJ277,2)*CX277,2)</f>
        <v>951.21</v>
      </c>
      <c r="DH277">
        <f>ROUND(ROUND(AG277*AK277,2)*CX277,2)</f>
        <v>0</v>
      </c>
      <c r="DI277">
        <f t="shared" si="116"/>
        <v>0</v>
      </c>
      <c r="DJ277">
        <f>DG277</f>
        <v>951.21</v>
      </c>
      <c r="DK277">
        <v>0</v>
      </c>
      <c r="DL277" t="s">
        <v>3</v>
      </c>
      <c r="DM277">
        <v>0</v>
      </c>
      <c r="DN277" t="s">
        <v>3</v>
      </c>
      <c r="DO277">
        <v>0</v>
      </c>
    </row>
    <row r="278" spans="1:119" x14ac:dyDescent="0.2">
      <c r="A278">
        <f>ROW(Source!A297)</f>
        <v>297</v>
      </c>
      <c r="B278">
        <v>78076343</v>
      </c>
      <c r="C278">
        <v>78077201</v>
      </c>
      <c r="D278">
        <v>37804136</v>
      </c>
      <c r="E278">
        <v>1</v>
      </c>
      <c r="F278">
        <v>1</v>
      </c>
      <c r="G278">
        <v>1</v>
      </c>
      <c r="H278">
        <v>2</v>
      </c>
      <c r="I278" t="s">
        <v>555</v>
      </c>
      <c r="J278" t="s">
        <v>556</v>
      </c>
      <c r="K278" t="s">
        <v>557</v>
      </c>
      <c r="L278">
        <v>1368</v>
      </c>
      <c r="N278">
        <v>1011</v>
      </c>
      <c r="O278" t="s">
        <v>187</v>
      </c>
      <c r="P278" t="s">
        <v>187</v>
      </c>
      <c r="Q278">
        <v>1</v>
      </c>
      <c r="W278">
        <v>0</v>
      </c>
      <c r="X278">
        <v>1067600123</v>
      </c>
      <c r="Y278">
        <f t="shared" si="121"/>
        <v>3.87</v>
      </c>
      <c r="AA278">
        <v>0</v>
      </c>
      <c r="AB278">
        <v>14.21</v>
      </c>
      <c r="AC278">
        <v>0</v>
      </c>
      <c r="AD278">
        <v>0</v>
      </c>
      <c r="AE278">
        <v>0</v>
      </c>
      <c r="AF278">
        <v>2.27</v>
      </c>
      <c r="AG278">
        <v>0</v>
      </c>
      <c r="AH278">
        <v>0</v>
      </c>
      <c r="AI278">
        <v>1</v>
      </c>
      <c r="AJ278">
        <v>6.26</v>
      </c>
      <c r="AK278">
        <v>37.31</v>
      </c>
      <c r="AL278">
        <v>1</v>
      </c>
      <c r="AM278">
        <v>2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3</v>
      </c>
      <c r="AT278">
        <v>3.87</v>
      </c>
      <c r="AU278" t="s">
        <v>3</v>
      </c>
      <c r="AV278">
        <v>0</v>
      </c>
      <c r="AW278">
        <v>2</v>
      </c>
      <c r="AX278">
        <v>78077215</v>
      </c>
      <c r="AY278">
        <v>1</v>
      </c>
      <c r="AZ278">
        <v>0</v>
      </c>
      <c r="BA278">
        <v>281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V278">
        <v>0</v>
      </c>
      <c r="CW278">
        <f>ROUND(Y278*Source!I297*DO278,9)</f>
        <v>0</v>
      </c>
      <c r="CX278">
        <f>ROUND(Y278*Source!I297,9)</f>
        <v>30.340800000000002</v>
      </c>
      <c r="CY278">
        <f>AB278</f>
        <v>14.21</v>
      </c>
      <c r="CZ278">
        <f>AF278</f>
        <v>2.27</v>
      </c>
      <c r="DA278">
        <f>AJ278</f>
        <v>6.26</v>
      </c>
      <c r="DB278">
        <f t="shared" si="122"/>
        <v>8.7799999999999994</v>
      </c>
      <c r="DC278">
        <f t="shared" si="123"/>
        <v>0</v>
      </c>
      <c r="DD278" t="s">
        <v>3</v>
      </c>
      <c r="DE278" t="s">
        <v>3</v>
      </c>
      <c r="DF278">
        <f t="shared" si="120"/>
        <v>0</v>
      </c>
      <c r="DG278">
        <f>ROUND(ROUND(AF278*AJ278,2)*CX278,2)</f>
        <v>431.14</v>
      </c>
      <c r="DH278">
        <f>ROUND(ROUND(AG278*AK278,2)*CX278,2)</f>
        <v>0</v>
      </c>
      <c r="DI278">
        <f t="shared" si="116"/>
        <v>0</v>
      </c>
      <c r="DJ278">
        <f>DG278</f>
        <v>431.14</v>
      </c>
      <c r="DK278">
        <v>0</v>
      </c>
      <c r="DL278" t="s">
        <v>3</v>
      </c>
      <c r="DM278">
        <v>0</v>
      </c>
      <c r="DN278" t="s">
        <v>3</v>
      </c>
      <c r="DO278">
        <v>0</v>
      </c>
    </row>
    <row r="279" spans="1:119" x14ac:dyDescent="0.2">
      <c r="A279">
        <f>ROW(Source!A297)</f>
        <v>297</v>
      </c>
      <c r="B279">
        <v>78076343</v>
      </c>
      <c r="C279">
        <v>78077201</v>
      </c>
      <c r="D279">
        <v>37804456</v>
      </c>
      <c r="E279">
        <v>1</v>
      </c>
      <c r="F279">
        <v>1</v>
      </c>
      <c r="G279">
        <v>1</v>
      </c>
      <c r="H279">
        <v>2</v>
      </c>
      <c r="I279" t="s">
        <v>530</v>
      </c>
      <c r="J279" t="s">
        <v>531</v>
      </c>
      <c r="K279" t="s">
        <v>532</v>
      </c>
      <c r="L279">
        <v>1368</v>
      </c>
      <c r="N279">
        <v>1011</v>
      </c>
      <c r="O279" t="s">
        <v>187</v>
      </c>
      <c r="P279" t="s">
        <v>187</v>
      </c>
      <c r="Q279">
        <v>1</v>
      </c>
      <c r="W279">
        <v>0</v>
      </c>
      <c r="X279">
        <v>-671646184</v>
      </c>
      <c r="Y279">
        <f t="shared" si="121"/>
        <v>0.09</v>
      </c>
      <c r="AA279">
        <v>0</v>
      </c>
      <c r="AB279">
        <v>1382.82</v>
      </c>
      <c r="AC279">
        <v>386.16</v>
      </c>
      <c r="AD279">
        <v>0</v>
      </c>
      <c r="AE279">
        <v>0</v>
      </c>
      <c r="AF279">
        <v>91.76</v>
      </c>
      <c r="AG279">
        <v>10.35</v>
      </c>
      <c r="AH279">
        <v>0</v>
      </c>
      <c r="AI279">
        <v>1</v>
      </c>
      <c r="AJ279">
        <v>15.07</v>
      </c>
      <c r="AK279">
        <v>37.31</v>
      </c>
      <c r="AL279">
        <v>1</v>
      </c>
      <c r="AM279">
        <v>2</v>
      </c>
      <c r="AN279">
        <v>0</v>
      </c>
      <c r="AO279">
        <v>1</v>
      </c>
      <c r="AP279">
        <v>0</v>
      </c>
      <c r="AQ279">
        <v>0</v>
      </c>
      <c r="AR279">
        <v>0</v>
      </c>
      <c r="AS279" t="s">
        <v>3</v>
      </c>
      <c r="AT279">
        <v>0.09</v>
      </c>
      <c r="AU279" t="s">
        <v>3</v>
      </c>
      <c r="AV279">
        <v>0</v>
      </c>
      <c r="AW279">
        <v>2</v>
      </c>
      <c r="AX279">
        <v>78077216</v>
      </c>
      <c r="AY279">
        <v>1</v>
      </c>
      <c r="AZ279">
        <v>0</v>
      </c>
      <c r="BA279">
        <v>282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V279">
        <v>0</v>
      </c>
      <c r="CW279">
        <f>ROUND(Y279*Source!I297*DO279,9)</f>
        <v>0</v>
      </c>
      <c r="CX279">
        <f>ROUND(Y279*Source!I297,9)</f>
        <v>0.7056</v>
      </c>
      <c r="CY279">
        <f>AB279</f>
        <v>1382.82</v>
      </c>
      <c r="CZ279">
        <f>AF279</f>
        <v>91.76</v>
      </c>
      <c r="DA279">
        <f>AJ279</f>
        <v>15.07</v>
      </c>
      <c r="DB279">
        <f t="shared" si="122"/>
        <v>8.26</v>
      </c>
      <c r="DC279">
        <f t="shared" si="123"/>
        <v>0.93</v>
      </c>
      <c r="DD279" t="s">
        <v>3</v>
      </c>
      <c r="DE279" t="s">
        <v>3</v>
      </c>
      <c r="DF279">
        <f t="shared" si="120"/>
        <v>0</v>
      </c>
      <c r="DG279">
        <f>ROUND(ROUND(AF279*AJ279,2)*CX279,2)</f>
        <v>975.72</v>
      </c>
      <c r="DH279">
        <f>ROUND(ROUND(AG279*AK279,2)*CX279,2)</f>
        <v>272.47000000000003</v>
      </c>
      <c r="DI279">
        <f t="shared" si="116"/>
        <v>0</v>
      </c>
      <c r="DJ279">
        <f>DG279</f>
        <v>975.72</v>
      </c>
      <c r="DK279">
        <v>0</v>
      </c>
      <c r="DL279" t="s">
        <v>3</v>
      </c>
      <c r="DM279">
        <v>0</v>
      </c>
      <c r="DN279" t="s">
        <v>3</v>
      </c>
      <c r="DO279">
        <v>0</v>
      </c>
    </row>
    <row r="280" spans="1:119" x14ac:dyDescent="0.2">
      <c r="A280">
        <f>ROW(Source!A297)</f>
        <v>297</v>
      </c>
      <c r="B280">
        <v>78076343</v>
      </c>
      <c r="C280">
        <v>78077201</v>
      </c>
      <c r="D280">
        <v>37736610</v>
      </c>
      <c r="E280">
        <v>1</v>
      </c>
      <c r="F280">
        <v>1</v>
      </c>
      <c r="G280">
        <v>1</v>
      </c>
      <c r="H280">
        <v>3</v>
      </c>
      <c r="I280" t="s">
        <v>567</v>
      </c>
      <c r="J280" t="s">
        <v>568</v>
      </c>
      <c r="K280" t="s">
        <v>569</v>
      </c>
      <c r="L280">
        <v>1346</v>
      </c>
      <c r="N280">
        <v>1009</v>
      </c>
      <c r="O280" t="s">
        <v>505</v>
      </c>
      <c r="P280" t="s">
        <v>505</v>
      </c>
      <c r="Q280">
        <v>1</v>
      </c>
      <c r="W280">
        <v>0</v>
      </c>
      <c r="X280">
        <v>-347328291</v>
      </c>
      <c r="Y280">
        <f>(AT280*0)</f>
        <v>0</v>
      </c>
      <c r="AA280">
        <v>121.82</v>
      </c>
      <c r="AB280">
        <v>0</v>
      </c>
      <c r="AC280">
        <v>0</v>
      </c>
      <c r="AD280">
        <v>0</v>
      </c>
      <c r="AE280">
        <v>12.65</v>
      </c>
      <c r="AF280">
        <v>0</v>
      </c>
      <c r="AG280">
        <v>0</v>
      </c>
      <c r="AH280">
        <v>0</v>
      </c>
      <c r="AI280">
        <v>9.6300000000000008</v>
      </c>
      <c r="AJ280">
        <v>1</v>
      </c>
      <c r="AK280">
        <v>1</v>
      </c>
      <c r="AL280">
        <v>1</v>
      </c>
      <c r="AM280">
        <v>2</v>
      </c>
      <c r="AN280">
        <v>0</v>
      </c>
      <c r="AO280">
        <v>1</v>
      </c>
      <c r="AP280">
        <v>1</v>
      </c>
      <c r="AQ280">
        <v>0</v>
      </c>
      <c r="AR280">
        <v>0</v>
      </c>
      <c r="AS280" t="s">
        <v>3</v>
      </c>
      <c r="AT280">
        <v>0.96</v>
      </c>
      <c r="AU280" t="s">
        <v>36</v>
      </c>
      <c r="AV280">
        <v>0</v>
      </c>
      <c r="AW280">
        <v>2</v>
      </c>
      <c r="AX280">
        <v>78077217</v>
      </c>
      <c r="AY280">
        <v>1</v>
      </c>
      <c r="AZ280">
        <v>0</v>
      </c>
      <c r="BA280">
        <v>283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V280">
        <v>0</v>
      </c>
      <c r="CW280">
        <v>0</v>
      </c>
      <c r="CX280">
        <f>ROUND(Y280*Source!I297,9)</f>
        <v>0</v>
      </c>
      <c r="CY280">
        <f>AA280</f>
        <v>121.82</v>
      </c>
      <c r="CZ280">
        <f>AE280</f>
        <v>12.65</v>
      </c>
      <c r="DA280">
        <f>AI280</f>
        <v>9.6300000000000008</v>
      </c>
      <c r="DB280">
        <f>ROUND((ROUND(AT280*CZ280,2)*0),2)</f>
        <v>0</v>
      </c>
      <c r="DC280">
        <f>ROUND((ROUND(AT280*AG280,2)*0),2)</f>
        <v>0</v>
      </c>
      <c r="DD280" t="s">
        <v>3</v>
      </c>
      <c r="DE280" t="s">
        <v>3</v>
      </c>
      <c r="DF280">
        <f>ROUND(ROUND(AE280*AI280,2)*CX280,2)</f>
        <v>0</v>
      </c>
      <c r="DG280">
        <f>ROUND(ROUND(AF280,2)*CX280,2)</f>
        <v>0</v>
      </c>
      <c r="DH280">
        <f>ROUND(ROUND(AG280,2)*CX280,2)</f>
        <v>0</v>
      </c>
      <c r="DI280">
        <f t="shared" si="116"/>
        <v>0</v>
      </c>
      <c r="DJ280">
        <f>DF280</f>
        <v>0</v>
      </c>
      <c r="DK280">
        <v>0</v>
      </c>
      <c r="DL280" t="s">
        <v>3</v>
      </c>
      <c r="DM280">
        <v>0</v>
      </c>
      <c r="DN280" t="s">
        <v>3</v>
      </c>
      <c r="DO280">
        <v>0</v>
      </c>
    </row>
    <row r="281" spans="1:119" x14ac:dyDescent="0.2">
      <c r="A281">
        <f>ROW(Source!A297)</f>
        <v>297</v>
      </c>
      <c r="B281">
        <v>78076343</v>
      </c>
      <c r="C281">
        <v>78077201</v>
      </c>
      <c r="D281">
        <v>37744900</v>
      </c>
      <c r="E281">
        <v>1</v>
      </c>
      <c r="F281">
        <v>1</v>
      </c>
      <c r="G281">
        <v>1</v>
      </c>
      <c r="H281">
        <v>3</v>
      </c>
      <c r="I281" t="s">
        <v>570</v>
      </c>
      <c r="J281" t="s">
        <v>571</v>
      </c>
      <c r="K281" t="s">
        <v>572</v>
      </c>
      <c r="L281">
        <v>1346</v>
      </c>
      <c r="N281">
        <v>1009</v>
      </c>
      <c r="O281" t="s">
        <v>505</v>
      </c>
      <c r="P281" t="s">
        <v>505</v>
      </c>
      <c r="Q281">
        <v>1</v>
      </c>
      <c r="W281">
        <v>0</v>
      </c>
      <c r="X281">
        <v>-1041978152</v>
      </c>
      <c r="Y281">
        <f>(AT281*0)</f>
        <v>0</v>
      </c>
      <c r="AA281">
        <v>223.84</v>
      </c>
      <c r="AB281">
        <v>0</v>
      </c>
      <c r="AC281">
        <v>0</v>
      </c>
      <c r="AD281">
        <v>0</v>
      </c>
      <c r="AE281">
        <v>26.18</v>
      </c>
      <c r="AF281">
        <v>0</v>
      </c>
      <c r="AG281">
        <v>0</v>
      </c>
      <c r="AH281">
        <v>0</v>
      </c>
      <c r="AI281">
        <v>8.5500000000000007</v>
      </c>
      <c r="AJ281">
        <v>1</v>
      </c>
      <c r="AK281">
        <v>1</v>
      </c>
      <c r="AL281">
        <v>1</v>
      </c>
      <c r="AM281">
        <v>2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3</v>
      </c>
      <c r="AT281">
        <v>0.2</v>
      </c>
      <c r="AU281" t="s">
        <v>36</v>
      </c>
      <c r="AV281">
        <v>0</v>
      </c>
      <c r="AW281">
        <v>2</v>
      </c>
      <c r="AX281">
        <v>78077218</v>
      </c>
      <c r="AY281">
        <v>1</v>
      </c>
      <c r="AZ281">
        <v>0</v>
      </c>
      <c r="BA281">
        <v>284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V281">
        <v>0</v>
      </c>
      <c r="CW281">
        <v>0</v>
      </c>
      <c r="CX281">
        <f>ROUND(Y281*Source!I297,9)</f>
        <v>0</v>
      </c>
      <c r="CY281">
        <f>AA281</f>
        <v>223.84</v>
      </c>
      <c r="CZ281">
        <f>AE281</f>
        <v>26.18</v>
      </c>
      <c r="DA281">
        <f>AI281</f>
        <v>8.5500000000000007</v>
      </c>
      <c r="DB281">
        <f>ROUND((ROUND(AT281*CZ281,2)*0),2)</f>
        <v>0</v>
      </c>
      <c r="DC281">
        <f>ROUND((ROUND(AT281*AG281,2)*0),2)</f>
        <v>0</v>
      </c>
      <c r="DD281" t="s">
        <v>3</v>
      </c>
      <c r="DE281" t="s">
        <v>3</v>
      </c>
      <c r="DF281">
        <f>ROUND(ROUND(AE281*AI281,2)*CX281,2)</f>
        <v>0</v>
      </c>
      <c r="DG281">
        <f>ROUND(ROUND(AF281,2)*CX281,2)</f>
        <v>0</v>
      </c>
      <c r="DH281">
        <f>ROUND(ROUND(AG281,2)*CX281,2)</f>
        <v>0</v>
      </c>
      <c r="DI281">
        <f t="shared" si="116"/>
        <v>0</v>
      </c>
      <c r="DJ281">
        <f>DF281</f>
        <v>0</v>
      </c>
      <c r="DK281">
        <v>0</v>
      </c>
      <c r="DL281" t="s">
        <v>3</v>
      </c>
      <c r="DM281">
        <v>0</v>
      </c>
      <c r="DN281" t="s">
        <v>3</v>
      </c>
      <c r="DO281">
        <v>0</v>
      </c>
    </row>
    <row r="282" spans="1:119" x14ac:dyDescent="0.2">
      <c r="A282">
        <f>ROW(Source!A297)</f>
        <v>297</v>
      </c>
      <c r="B282">
        <v>78076343</v>
      </c>
      <c r="C282">
        <v>78077201</v>
      </c>
      <c r="D282">
        <v>37801918</v>
      </c>
      <c r="E282">
        <v>1</v>
      </c>
      <c r="F282">
        <v>1</v>
      </c>
      <c r="G282">
        <v>1</v>
      </c>
      <c r="H282">
        <v>3</v>
      </c>
      <c r="I282" t="s">
        <v>513</v>
      </c>
      <c r="J282" t="s">
        <v>514</v>
      </c>
      <c r="K282" t="s">
        <v>515</v>
      </c>
      <c r="L282">
        <v>1374</v>
      </c>
      <c r="N282">
        <v>1013</v>
      </c>
      <c r="O282" t="s">
        <v>516</v>
      </c>
      <c r="P282" t="s">
        <v>516</v>
      </c>
      <c r="Q282">
        <v>1</v>
      </c>
      <c r="W282">
        <v>0</v>
      </c>
      <c r="X282">
        <v>2131831278</v>
      </c>
      <c r="Y282">
        <f>(AT282*0)</f>
        <v>0</v>
      </c>
      <c r="AA282">
        <v>1</v>
      </c>
      <c r="AB282">
        <v>0</v>
      </c>
      <c r="AC282">
        <v>0</v>
      </c>
      <c r="AD282">
        <v>0</v>
      </c>
      <c r="AE282">
        <v>1</v>
      </c>
      <c r="AF282">
        <v>0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M282">
        <v>-2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3</v>
      </c>
      <c r="AT282">
        <v>3.35</v>
      </c>
      <c r="AU282" t="s">
        <v>36</v>
      </c>
      <c r="AV282">
        <v>0</v>
      </c>
      <c r="AW282">
        <v>2</v>
      </c>
      <c r="AX282">
        <v>78077219</v>
      </c>
      <c r="AY282">
        <v>1</v>
      </c>
      <c r="AZ282">
        <v>0</v>
      </c>
      <c r="BA282">
        <v>285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V282">
        <v>0</v>
      </c>
      <c r="CW282">
        <v>0</v>
      </c>
      <c r="CX282">
        <f>ROUND(Y282*Source!I297,9)</f>
        <v>0</v>
      </c>
      <c r="CY282">
        <f>AA282</f>
        <v>1</v>
      </c>
      <c r="CZ282">
        <f>AE282</f>
        <v>1</v>
      </c>
      <c r="DA282">
        <f>AI282</f>
        <v>1</v>
      </c>
      <c r="DB282">
        <f>ROUND((ROUND(AT282*CZ282,2)*0),2)</f>
        <v>0</v>
      </c>
      <c r="DC282">
        <f>ROUND((ROUND(AT282*AG282,2)*0),2)</f>
        <v>0</v>
      </c>
      <c r="DD282" t="s">
        <v>3</v>
      </c>
      <c r="DE282" t="s">
        <v>3</v>
      </c>
      <c r="DF282">
        <f t="shared" ref="DF282:DF292" si="124">ROUND(ROUND(AE282,2)*CX282,2)</f>
        <v>0</v>
      </c>
      <c r="DG282">
        <f>ROUND(ROUND(AF282,2)*CX282,2)</f>
        <v>0</v>
      </c>
      <c r="DH282">
        <f>ROUND(ROUND(AG282,2)*CX282,2)</f>
        <v>0</v>
      </c>
      <c r="DI282">
        <f t="shared" si="116"/>
        <v>0</v>
      </c>
      <c r="DJ282">
        <f>DF282</f>
        <v>0</v>
      </c>
      <c r="DK282">
        <v>0</v>
      </c>
      <c r="DL282" t="s">
        <v>3</v>
      </c>
      <c r="DM282">
        <v>0</v>
      </c>
      <c r="DN282" t="s">
        <v>3</v>
      </c>
      <c r="DO282">
        <v>0</v>
      </c>
    </row>
    <row r="283" spans="1:119" x14ac:dyDescent="0.2">
      <c r="A283">
        <f>ROW(Source!A300)</f>
        <v>300</v>
      </c>
      <c r="B283">
        <v>78076343</v>
      </c>
      <c r="C283">
        <v>78077222</v>
      </c>
      <c r="D283">
        <v>23356398</v>
      </c>
      <c r="E283">
        <v>1</v>
      </c>
      <c r="F283">
        <v>1</v>
      </c>
      <c r="G283">
        <v>1</v>
      </c>
      <c r="H283">
        <v>1</v>
      </c>
      <c r="I283" t="s">
        <v>497</v>
      </c>
      <c r="J283" t="s">
        <v>3</v>
      </c>
      <c r="K283" t="s">
        <v>498</v>
      </c>
      <c r="L283">
        <v>1369</v>
      </c>
      <c r="N283">
        <v>1013</v>
      </c>
      <c r="O283" t="s">
        <v>492</v>
      </c>
      <c r="P283" t="s">
        <v>492</v>
      </c>
      <c r="Q283">
        <v>1</v>
      </c>
      <c r="W283">
        <v>0</v>
      </c>
      <c r="X283">
        <v>-868788048</v>
      </c>
      <c r="Y283">
        <f t="shared" ref="Y283:Y292" si="125">AT283</f>
        <v>3.67</v>
      </c>
      <c r="AA283">
        <v>0</v>
      </c>
      <c r="AB283">
        <v>0</v>
      </c>
      <c r="AC283">
        <v>0</v>
      </c>
      <c r="AD283">
        <v>9.4</v>
      </c>
      <c r="AE283">
        <v>0</v>
      </c>
      <c r="AF283">
        <v>0</v>
      </c>
      <c r="AG283">
        <v>0</v>
      </c>
      <c r="AH283">
        <v>9.4</v>
      </c>
      <c r="AI283">
        <v>1</v>
      </c>
      <c r="AJ283">
        <v>1</v>
      </c>
      <c r="AK283">
        <v>1</v>
      </c>
      <c r="AL283">
        <v>1</v>
      </c>
      <c r="AM283">
        <v>-2</v>
      </c>
      <c r="AN283">
        <v>0</v>
      </c>
      <c r="AO283">
        <v>1</v>
      </c>
      <c r="AP283">
        <v>0</v>
      </c>
      <c r="AQ283">
        <v>0</v>
      </c>
      <c r="AR283">
        <v>0</v>
      </c>
      <c r="AS283" t="s">
        <v>3</v>
      </c>
      <c r="AT283">
        <v>3.67</v>
      </c>
      <c r="AU283" t="s">
        <v>3</v>
      </c>
      <c r="AV283">
        <v>1</v>
      </c>
      <c r="AW283">
        <v>2</v>
      </c>
      <c r="AX283">
        <v>78077229</v>
      </c>
      <c r="AY283">
        <v>1</v>
      </c>
      <c r="AZ283">
        <v>0</v>
      </c>
      <c r="BA283">
        <v>286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U283">
        <f>ROUND(AT283*Source!I300*AH283*AL283,2)</f>
        <v>0</v>
      </c>
      <c r="CV283">
        <f>ROUND(Y283*Source!I300,9)</f>
        <v>0</v>
      </c>
      <c r="CW283">
        <v>0</v>
      </c>
      <c r="CX283">
        <f>ROUND(Y283*Source!I300,9)</f>
        <v>0</v>
      </c>
      <c r="CY283">
        <f>AD283</f>
        <v>9.4</v>
      </c>
      <c r="CZ283">
        <f>AH283</f>
        <v>9.4</v>
      </c>
      <c r="DA283">
        <f>AL283</f>
        <v>1</v>
      </c>
      <c r="DB283">
        <f t="shared" ref="DB283:DB292" si="126">ROUND(ROUND(AT283*CZ283,2),2)</f>
        <v>34.5</v>
      </c>
      <c r="DC283">
        <f t="shared" ref="DC283:DC292" si="127">ROUND(ROUND(AT283*AG283,2),2)</f>
        <v>0</v>
      </c>
      <c r="DD283" t="s">
        <v>3</v>
      </c>
      <c r="DE283" t="s">
        <v>3</v>
      </c>
      <c r="DF283">
        <f t="shared" si="124"/>
        <v>0</v>
      </c>
      <c r="DG283">
        <f>ROUND(ROUND(AF283,2)*CX283,2)</f>
        <v>0</v>
      </c>
      <c r="DH283">
        <f>ROUND(ROUND(AG283,2)*CX283,2)</f>
        <v>0</v>
      </c>
      <c r="DI283">
        <f t="shared" si="116"/>
        <v>0</v>
      </c>
      <c r="DJ283">
        <f>DI283</f>
        <v>0</v>
      </c>
      <c r="DK283">
        <v>0</v>
      </c>
      <c r="DL283" t="s">
        <v>3</v>
      </c>
      <c r="DM283">
        <v>0</v>
      </c>
      <c r="DN283" t="s">
        <v>3</v>
      </c>
      <c r="DO283">
        <v>0</v>
      </c>
    </row>
    <row r="284" spans="1:119" x14ac:dyDescent="0.2">
      <c r="A284">
        <f>ROW(Source!A300)</f>
        <v>300</v>
      </c>
      <c r="B284">
        <v>78076343</v>
      </c>
      <c r="C284">
        <v>78077222</v>
      </c>
      <c r="D284">
        <v>121548</v>
      </c>
      <c r="E284">
        <v>1</v>
      </c>
      <c r="F284">
        <v>1</v>
      </c>
      <c r="G284">
        <v>1</v>
      </c>
      <c r="H284">
        <v>1</v>
      </c>
      <c r="I284" t="s">
        <v>19</v>
      </c>
      <c r="J284" t="s">
        <v>3</v>
      </c>
      <c r="K284" t="s">
        <v>525</v>
      </c>
      <c r="L284">
        <v>608254</v>
      </c>
      <c r="N284">
        <v>1013</v>
      </c>
      <c r="O284" t="s">
        <v>526</v>
      </c>
      <c r="P284" t="s">
        <v>526</v>
      </c>
      <c r="Q284">
        <v>1</v>
      </c>
      <c r="W284">
        <v>0</v>
      </c>
      <c r="X284">
        <v>-185737400</v>
      </c>
      <c r="Y284">
        <f t="shared" si="125"/>
        <v>1.37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1</v>
      </c>
      <c r="AJ284">
        <v>1</v>
      </c>
      <c r="AK284">
        <v>1</v>
      </c>
      <c r="AL284">
        <v>1</v>
      </c>
      <c r="AM284">
        <v>-2</v>
      </c>
      <c r="AN284">
        <v>0</v>
      </c>
      <c r="AO284">
        <v>1</v>
      </c>
      <c r="AP284">
        <v>0</v>
      </c>
      <c r="AQ284">
        <v>0</v>
      </c>
      <c r="AR284">
        <v>0</v>
      </c>
      <c r="AS284" t="s">
        <v>3</v>
      </c>
      <c r="AT284">
        <v>1.37</v>
      </c>
      <c r="AU284" t="s">
        <v>3</v>
      </c>
      <c r="AV284">
        <v>2</v>
      </c>
      <c r="AW284">
        <v>2</v>
      </c>
      <c r="AX284">
        <v>78077230</v>
      </c>
      <c r="AY284">
        <v>1</v>
      </c>
      <c r="AZ284">
        <v>0</v>
      </c>
      <c r="BA284">
        <v>287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V284">
        <v>0</v>
      </c>
      <c r="CW284">
        <v>0</v>
      </c>
      <c r="CX284">
        <f>ROUND(Y284*Source!I300,9)</f>
        <v>0</v>
      </c>
      <c r="CY284">
        <f>AD284</f>
        <v>0</v>
      </c>
      <c r="CZ284">
        <f>AH284</f>
        <v>0</v>
      </c>
      <c r="DA284">
        <f>AL284</f>
        <v>1</v>
      </c>
      <c r="DB284">
        <f t="shared" si="126"/>
        <v>0</v>
      </c>
      <c r="DC284">
        <f t="shared" si="127"/>
        <v>0</v>
      </c>
      <c r="DD284" t="s">
        <v>3</v>
      </c>
      <c r="DE284" t="s">
        <v>3</v>
      </c>
      <c r="DF284">
        <f t="shared" si="124"/>
        <v>0</v>
      </c>
      <c r="DG284">
        <f>ROUND(ROUND(AF284,2)*CX284,2)</f>
        <v>0</v>
      </c>
      <c r="DH284">
        <f>ROUND(ROUND(AG284,2)*CX284,2)</f>
        <v>0</v>
      </c>
      <c r="DI284">
        <f t="shared" si="116"/>
        <v>0</v>
      </c>
      <c r="DJ284">
        <f>DI284</f>
        <v>0</v>
      </c>
      <c r="DK284">
        <v>0</v>
      </c>
      <c r="DL284" t="s">
        <v>3</v>
      </c>
      <c r="DM284">
        <v>0</v>
      </c>
      <c r="DN284" t="s">
        <v>3</v>
      </c>
      <c r="DO284">
        <v>0</v>
      </c>
    </row>
    <row r="285" spans="1:119" x14ac:dyDescent="0.2">
      <c r="A285">
        <f>ROW(Source!A300)</f>
        <v>300</v>
      </c>
      <c r="B285">
        <v>78076343</v>
      </c>
      <c r="C285">
        <v>78077222</v>
      </c>
      <c r="D285">
        <v>37802432</v>
      </c>
      <c r="E285">
        <v>1</v>
      </c>
      <c r="F285">
        <v>1</v>
      </c>
      <c r="G285">
        <v>1</v>
      </c>
      <c r="H285">
        <v>2</v>
      </c>
      <c r="I285" t="s">
        <v>527</v>
      </c>
      <c r="J285" t="s">
        <v>528</v>
      </c>
      <c r="K285" t="s">
        <v>529</v>
      </c>
      <c r="L285">
        <v>1368</v>
      </c>
      <c r="N285">
        <v>1011</v>
      </c>
      <c r="O285" t="s">
        <v>187</v>
      </c>
      <c r="P285" t="s">
        <v>187</v>
      </c>
      <c r="Q285">
        <v>1</v>
      </c>
      <c r="W285">
        <v>0</v>
      </c>
      <c r="X285">
        <v>-1424728221</v>
      </c>
      <c r="Y285">
        <f t="shared" si="125"/>
        <v>0.02</v>
      </c>
      <c r="AA285">
        <v>0</v>
      </c>
      <c r="AB285">
        <v>1523.94</v>
      </c>
      <c r="AC285">
        <v>451.45</v>
      </c>
      <c r="AD285">
        <v>0</v>
      </c>
      <c r="AE285">
        <v>0</v>
      </c>
      <c r="AF285">
        <v>138.54</v>
      </c>
      <c r="AG285">
        <v>12.1</v>
      </c>
      <c r="AH285">
        <v>0</v>
      </c>
      <c r="AI285">
        <v>1</v>
      </c>
      <c r="AJ285">
        <v>11</v>
      </c>
      <c r="AK285">
        <v>37.31</v>
      </c>
      <c r="AL285">
        <v>1</v>
      </c>
      <c r="AM285">
        <v>2</v>
      </c>
      <c r="AN285">
        <v>0</v>
      </c>
      <c r="AO285">
        <v>1</v>
      </c>
      <c r="AP285">
        <v>0</v>
      </c>
      <c r="AQ285">
        <v>0</v>
      </c>
      <c r="AR285">
        <v>0</v>
      </c>
      <c r="AS285" t="s">
        <v>3</v>
      </c>
      <c r="AT285">
        <v>0.02</v>
      </c>
      <c r="AU285" t="s">
        <v>3</v>
      </c>
      <c r="AV285">
        <v>0</v>
      </c>
      <c r="AW285">
        <v>2</v>
      </c>
      <c r="AX285">
        <v>78077231</v>
      </c>
      <c r="AY285">
        <v>1</v>
      </c>
      <c r="AZ285">
        <v>0</v>
      </c>
      <c r="BA285">
        <v>288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V285">
        <v>0</v>
      </c>
      <c r="CW285">
        <f>ROUND(Y285*Source!I300*DO285,9)</f>
        <v>0</v>
      </c>
      <c r="CX285">
        <f>ROUND(Y285*Source!I300,9)</f>
        <v>0</v>
      </c>
      <c r="CY285">
        <f>AB285</f>
        <v>1523.94</v>
      </c>
      <c r="CZ285">
        <f>AF285</f>
        <v>138.54</v>
      </c>
      <c r="DA285">
        <f>AJ285</f>
        <v>11</v>
      </c>
      <c r="DB285">
        <f t="shared" si="126"/>
        <v>2.77</v>
      </c>
      <c r="DC285">
        <f t="shared" si="127"/>
        <v>0.24</v>
      </c>
      <c r="DD285" t="s">
        <v>3</v>
      </c>
      <c r="DE285" t="s">
        <v>3</v>
      </c>
      <c r="DF285">
        <f t="shared" si="124"/>
        <v>0</v>
      </c>
      <c r="DG285">
        <f>ROUND(ROUND(AF285*AJ285,2)*CX285,2)</f>
        <v>0</v>
      </c>
      <c r="DH285">
        <f>ROUND(ROUND(AG285*AK285,2)*CX285,2)</f>
        <v>0</v>
      </c>
      <c r="DI285">
        <f t="shared" si="116"/>
        <v>0</v>
      </c>
      <c r="DJ285">
        <f>DG285</f>
        <v>0</v>
      </c>
      <c r="DK285">
        <v>0</v>
      </c>
      <c r="DL285" t="s">
        <v>3</v>
      </c>
      <c r="DM285">
        <v>0</v>
      </c>
      <c r="DN285" t="s">
        <v>3</v>
      </c>
      <c r="DO285">
        <v>0</v>
      </c>
    </row>
    <row r="286" spans="1:119" x14ac:dyDescent="0.2">
      <c r="A286">
        <f>ROW(Source!A300)</f>
        <v>300</v>
      </c>
      <c r="B286">
        <v>78076343</v>
      </c>
      <c r="C286">
        <v>78077222</v>
      </c>
      <c r="D286">
        <v>37802585</v>
      </c>
      <c r="E286">
        <v>1</v>
      </c>
      <c r="F286">
        <v>1</v>
      </c>
      <c r="G286">
        <v>1</v>
      </c>
      <c r="H286">
        <v>2</v>
      </c>
      <c r="I286" t="s">
        <v>607</v>
      </c>
      <c r="J286" t="s">
        <v>608</v>
      </c>
      <c r="K286" t="s">
        <v>609</v>
      </c>
      <c r="L286">
        <v>1368</v>
      </c>
      <c r="N286">
        <v>1011</v>
      </c>
      <c r="O286" t="s">
        <v>187</v>
      </c>
      <c r="P286" t="s">
        <v>187</v>
      </c>
      <c r="Q286">
        <v>1</v>
      </c>
      <c r="W286">
        <v>0</v>
      </c>
      <c r="X286">
        <v>-535747227</v>
      </c>
      <c r="Y286">
        <f t="shared" si="125"/>
        <v>1.35</v>
      </c>
      <c r="AA286">
        <v>0</v>
      </c>
      <c r="AB286">
        <v>2142.83</v>
      </c>
      <c r="AC286">
        <v>451.45</v>
      </c>
      <c r="AD286">
        <v>0</v>
      </c>
      <c r="AE286">
        <v>0</v>
      </c>
      <c r="AF286">
        <v>155.38999999999999</v>
      </c>
      <c r="AG286">
        <v>12.1</v>
      </c>
      <c r="AH286">
        <v>0</v>
      </c>
      <c r="AI286">
        <v>1</v>
      </c>
      <c r="AJ286">
        <v>13.79</v>
      </c>
      <c r="AK286">
        <v>37.31</v>
      </c>
      <c r="AL286">
        <v>1</v>
      </c>
      <c r="AM286">
        <v>2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3</v>
      </c>
      <c r="AT286">
        <v>1.35</v>
      </c>
      <c r="AU286" t="s">
        <v>3</v>
      </c>
      <c r="AV286">
        <v>0</v>
      </c>
      <c r="AW286">
        <v>2</v>
      </c>
      <c r="AX286">
        <v>78077232</v>
      </c>
      <c r="AY286">
        <v>1</v>
      </c>
      <c r="AZ286">
        <v>0</v>
      </c>
      <c r="BA286">
        <v>289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V286">
        <v>0</v>
      </c>
      <c r="CW286">
        <f>ROUND(Y286*Source!I300*DO286,9)</f>
        <v>0</v>
      </c>
      <c r="CX286">
        <f>ROUND(Y286*Source!I300,9)</f>
        <v>0</v>
      </c>
      <c r="CY286">
        <f>AB286</f>
        <v>2142.83</v>
      </c>
      <c r="CZ286">
        <f>AF286</f>
        <v>155.38999999999999</v>
      </c>
      <c r="DA286">
        <f>AJ286</f>
        <v>13.79</v>
      </c>
      <c r="DB286">
        <f t="shared" si="126"/>
        <v>209.78</v>
      </c>
      <c r="DC286">
        <f t="shared" si="127"/>
        <v>16.34</v>
      </c>
      <c r="DD286" t="s">
        <v>3</v>
      </c>
      <c r="DE286" t="s">
        <v>3</v>
      </c>
      <c r="DF286">
        <f t="shared" si="124"/>
        <v>0</v>
      </c>
      <c r="DG286">
        <f>ROUND(ROUND(AF286*AJ286,2)*CX286,2)</f>
        <v>0</v>
      </c>
      <c r="DH286">
        <f>ROUND(ROUND(AG286*AK286,2)*CX286,2)</f>
        <v>0</v>
      </c>
      <c r="DI286">
        <f t="shared" si="116"/>
        <v>0</v>
      </c>
      <c r="DJ286">
        <f>DG286</f>
        <v>0</v>
      </c>
      <c r="DK286">
        <v>0</v>
      </c>
      <c r="DL286" t="s">
        <v>3</v>
      </c>
      <c r="DM286">
        <v>0</v>
      </c>
      <c r="DN286" t="s">
        <v>3</v>
      </c>
      <c r="DO286">
        <v>0</v>
      </c>
    </row>
    <row r="287" spans="1:119" x14ac:dyDescent="0.2">
      <c r="A287">
        <f>ROW(Source!A300)</f>
        <v>300</v>
      </c>
      <c r="B287">
        <v>78076343</v>
      </c>
      <c r="C287">
        <v>78077222</v>
      </c>
      <c r="D287">
        <v>37804456</v>
      </c>
      <c r="E287">
        <v>1</v>
      </c>
      <c r="F287">
        <v>1</v>
      </c>
      <c r="G287">
        <v>1</v>
      </c>
      <c r="H287">
        <v>2</v>
      </c>
      <c r="I287" t="s">
        <v>530</v>
      </c>
      <c r="J287" t="s">
        <v>531</v>
      </c>
      <c r="K287" t="s">
        <v>532</v>
      </c>
      <c r="L287">
        <v>1368</v>
      </c>
      <c r="N287">
        <v>1011</v>
      </c>
      <c r="O287" t="s">
        <v>187</v>
      </c>
      <c r="P287" t="s">
        <v>187</v>
      </c>
      <c r="Q287">
        <v>1</v>
      </c>
      <c r="W287">
        <v>0</v>
      </c>
      <c r="X287">
        <v>-671646184</v>
      </c>
      <c r="Y287">
        <f t="shared" si="125"/>
        <v>0.02</v>
      </c>
      <c r="AA287">
        <v>0</v>
      </c>
      <c r="AB287">
        <v>1382.82</v>
      </c>
      <c r="AC287">
        <v>386.16</v>
      </c>
      <c r="AD287">
        <v>0</v>
      </c>
      <c r="AE287">
        <v>0</v>
      </c>
      <c r="AF287">
        <v>91.76</v>
      </c>
      <c r="AG287">
        <v>10.35</v>
      </c>
      <c r="AH287">
        <v>0</v>
      </c>
      <c r="AI287">
        <v>1</v>
      </c>
      <c r="AJ287">
        <v>15.07</v>
      </c>
      <c r="AK287">
        <v>37.31</v>
      </c>
      <c r="AL287">
        <v>1</v>
      </c>
      <c r="AM287">
        <v>2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3</v>
      </c>
      <c r="AT287">
        <v>0.02</v>
      </c>
      <c r="AU287" t="s">
        <v>3</v>
      </c>
      <c r="AV287">
        <v>0</v>
      </c>
      <c r="AW287">
        <v>2</v>
      </c>
      <c r="AX287">
        <v>78077233</v>
      </c>
      <c r="AY287">
        <v>1</v>
      </c>
      <c r="AZ287">
        <v>0</v>
      </c>
      <c r="BA287">
        <v>290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V287">
        <v>0</v>
      </c>
      <c r="CW287">
        <f>ROUND(Y287*Source!I300*DO287,9)</f>
        <v>0</v>
      </c>
      <c r="CX287">
        <f>ROUND(Y287*Source!I300,9)</f>
        <v>0</v>
      </c>
      <c r="CY287">
        <f>AB287</f>
        <v>1382.82</v>
      </c>
      <c r="CZ287">
        <f>AF287</f>
        <v>91.76</v>
      </c>
      <c r="DA287">
        <f>AJ287</f>
        <v>15.07</v>
      </c>
      <c r="DB287">
        <f t="shared" si="126"/>
        <v>1.84</v>
      </c>
      <c r="DC287">
        <f t="shared" si="127"/>
        <v>0.21</v>
      </c>
      <c r="DD287" t="s">
        <v>3</v>
      </c>
      <c r="DE287" t="s">
        <v>3</v>
      </c>
      <c r="DF287">
        <f t="shared" si="124"/>
        <v>0</v>
      </c>
      <c r="DG287">
        <f>ROUND(ROUND(AF287*AJ287,2)*CX287,2)</f>
        <v>0</v>
      </c>
      <c r="DH287">
        <f>ROUND(ROUND(AG287*AK287,2)*CX287,2)</f>
        <v>0</v>
      </c>
      <c r="DI287">
        <f t="shared" si="116"/>
        <v>0</v>
      </c>
      <c r="DJ287">
        <f>DG287</f>
        <v>0</v>
      </c>
      <c r="DK287">
        <v>0</v>
      </c>
      <c r="DL287" t="s">
        <v>3</v>
      </c>
      <c r="DM287">
        <v>0</v>
      </c>
      <c r="DN287" t="s">
        <v>3</v>
      </c>
      <c r="DO287">
        <v>0</v>
      </c>
    </row>
    <row r="288" spans="1:119" x14ac:dyDescent="0.2">
      <c r="A288">
        <f>ROW(Source!A300)</f>
        <v>300</v>
      </c>
      <c r="B288">
        <v>78076343</v>
      </c>
      <c r="C288">
        <v>78077222</v>
      </c>
      <c r="D288">
        <v>37801918</v>
      </c>
      <c r="E288">
        <v>1</v>
      </c>
      <c r="F288">
        <v>1</v>
      </c>
      <c r="G288">
        <v>1</v>
      </c>
      <c r="H288">
        <v>3</v>
      </c>
      <c r="I288" t="s">
        <v>513</v>
      </c>
      <c r="J288" t="s">
        <v>514</v>
      </c>
      <c r="K288" t="s">
        <v>515</v>
      </c>
      <c r="L288">
        <v>1374</v>
      </c>
      <c r="N288">
        <v>1013</v>
      </c>
      <c r="O288" t="s">
        <v>516</v>
      </c>
      <c r="P288" t="s">
        <v>516</v>
      </c>
      <c r="Q288">
        <v>1</v>
      </c>
      <c r="W288">
        <v>0</v>
      </c>
      <c r="X288">
        <v>2131831278</v>
      </c>
      <c r="Y288">
        <f t="shared" si="125"/>
        <v>0.69</v>
      </c>
      <c r="AA288">
        <v>1</v>
      </c>
      <c r="AB288">
        <v>0</v>
      </c>
      <c r="AC288">
        <v>0</v>
      </c>
      <c r="AD288">
        <v>0</v>
      </c>
      <c r="AE288">
        <v>1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M288">
        <v>-2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3</v>
      </c>
      <c r="AT288">
        <v>0.69</v>
      </c>
      <c r="AU288" t="s">
        <v>3</v>
      </c>
      <c r="AV288">
        <v>0</v>
      </c>
      <c r="AW288">
        <v>2</v>
      </c>
      <c r="AX288">
        <v>78077234</v>
      </c>
      <c r="AY288">
        <v>1</v>
      </c>
      <c r="AZ288">
        <v>0</v>
      </c>
      <c r="BA288">
        <v>291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V288">
        <v>0</v>
      </c>
      <c r="CW288">
        <v>0</v>
      </c>
      <c r="CX288">
        <f>ROUND(Y288*Source!I300,9)</f>
        <v>0</v>
      </c>
      <c r="CY288">
        <f>AA288</f>
        <v>1</v>
      </c>
      <c r="CZ288">
        <f>AE288</f>
        <v>1</v>
      </c>
      <c r="DA288">
        <f>AI288</f>
        <v>1</v>
      </c>
      <c r="DB288">
        <f t="shared" si="126"/>
        <v>0.69</v>
      </c>
      <c r="DC288">
        <f t="shared" si="127"/>
        <v>0</v>
      </c>
      <c r="DD288" t="s">
        <v>3</v>
      </c>
      <c r="DE288" t="s">
        <v>3</v>
      </c>
      <c r="DF288">
        <f t="shared" si="124"/>
        <v>0</v>
      </c>
      <c r="DG288">
        <f>ROUND(ROUND(AF288,2)*CX288,2)</f>
        <v>0</v>
      </c>
      <c r="DH288">
        <f>ROUND(ROUND(AG288,2)*CX288,2)</f>
        <v>0</v>
      </c>
      <c r="DI288">
        <f t="shared" si="116"/>
        <v>0</v>
      </c>
      <c r="DJ288">
        <f>DF288</f>
        <v>0</v>
      </c>
      <c r="DK288">
        <v>0</v>
      </c>
      <c r="DL288" t="s">
        <v>3</v>
      </c>
      <c r="DM288">
        <v>0</v>
      </c>
      <c r="DN288" t="s">
        <v>3</v>
      </c>
      <c r="DO288">
        <v>0</v>
      </c>
    </row>
    <row r="289" spans="1:119" x14ac:dyDescent="0.2">
      <c r="A289">
        <f>ROW(Source!A306)</f>
        <v>306</v>
      </c>
      <c r="B289">
        <v>78076343</v>
      </c>
      <c r="C289">
        <v>78077240</v>
      </c>
      <c r="D289">
        <v>23351341</v>
      </c>
      <c r="E289">
        <v>1</v>
      </c>
      <c r="F289">
        <v>1</v>
      </c>
      <c r="G289">
        <v>1</v>
      </c>
      <c r="H289">
        <v>1</v>
      </c>
      <c r="I289" t="s">
        <v>536</v>
      </c>
      <c r="J289" t="s">
        <v>3</v>
      </c>
      <c r="K289" t="s">
        <v>537</v>
      </c>
      <c r="L289">
        <v>1369</v>
      </c>
      <c r="N289">
        <v>1013</v>
      </c>
      <c r="O289" t="s">
        <v>492</v>
      </c>
      <c r="P289" t="s">
        <v>492</v>
      </c>
      <c r="Q289">
        <v>1</v>
      </c>
      <c r="W289">
        <v>0</v>
      </c>
      <c r="X289">
        <v>1903430866</v>
      </c>
      <c r="Y289">
        <f t="shared" si="125"/>
        <v>4.49</v>
      </c>
      <c r="AA289">
        <v>0</v>
      </c>
      <c r="AB289">
        <v>0</v>
      </c>
      <c r="AC289">
        <v>0</v>
      </c>
      <c r="AD289">
        <v>8.7899999999999991</v>
      </c>
      <c r="AE289">
        <v>0</v>
      </c>
      <c r="AF289">
        <v>0</v>
      </c>
      <c r="AG289">
        <v>0</v>
      </c>
      <c r="AH289">
        <v>8.7899999999999991</v>
      </c>
      <c r="AI289">
        <v>1</v>
      </c>
      <c r="AJ289">
        <v>1</v>
      </c>
      <c r="AK289">
        <v>1</v>
      </c>
      <c r="AL289">
        <v>1</v>
      </c>
      <c r="AM289">
        <v>-2</v>
      </c>
      <c r="AN289">
        <v>0</v>
      </c>
      <c r="AO289">
        <v>1</v>
      </c>
      <c r="AP289">
        <v>0</v>
      </c>
      <c r="AQ289">
        <v>0</v>
      </c>
      <c r="AR289">
        <v>0</v>
      </c>
      <c r="AS289" t="s">
        <v>3</v>
      </c>
      <c r="AT289">
        <v>4.49</v>
      </c>
      <c r="AU289" t="s">
        <v>3</v>
      </c>
      <c r="AV289">
        <v>1</v>
      </c>
      <c r="AW289">
        <v>2</v>
      </c>
      <c r="AX289">
        <v>78077251</v>
      </c>
      <c r="AY289">
        <v>1</v>
      </c>
      <c r="AZ289">
        <v>0</v>
      </c>
      <c r="BA289">
        <v>292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U289">
        <f>ROUND(AT289*Source!I306*AH289*AL289,2)</f>
        <v>309.42</v>
      </c>
      <c r="CV289">
        <f>ROUND(Y289*Source!I306,9)</f>
        <v>35.201599999999999</v>
      </c>
      <c r="CW289">
        <v>0</v>
      </c>
      <c r="CX289">
        <f>ROUND(Y289*Source!I306,9)</f>
        <v>35.201599999999999</v>
      </c>
      <c r="CY289">
        <f>AD289</f>
        <v>8.7899999999999991</v>
      </c>
      <c r="CZ289">
        <f>AH289</f>
        <v>8.7899999999999991</v>
      </c>
      <c r="DA289">
        <f>AL289</f>
        <v>1</v>
      </c>
      <c r="DB289">
        <f t="shared" si="126"/>
        <v>39.47</v>
      </c>
      <c r="DC289">
        <f t="shared" si="127"/>
        <v>0</v>
      </c>
      <c r="DD289" t="s">
        <v>3</v>
      </c>
      <c r="DE289" t="s">
        <v>3</v>
      </c>
      <c r="DF289">
        <f t="shared" si="124"/>
        <v>0</v>
      </c>
      <c r="DG289">
        <f>ROUND(ROUND(AF289,2)*CX289,2)</f>
        <v>0</v>
      </c>
      <c r="DH289">
        <f>ROUND(ROUND(AG289,2)*CX289,2)</f>
        <v>0</v>
      </c>
      <c r="DI289">
        <f t="shared" si="116"/>
        <v>309.42</v>
      </c>
      <c r="DJ289">
        <f>DI289</f>
        <v>309.42</v>
      </c>
      <c r="DK289">
        <v>0</v>
      </c>
      <c r="DL289" t="s">
        <v>3</v>
      </c>
      <c r="DM289">
        <v>0</v>
      </c>
      <c r="DN289" t="s">
        <v>3</v>
      </c>
      <c r="DO289">
        <v>0</v>
      </c>
    </row>
    <row r="290" spans="1:119" x14ac:dyDescent="0.2">
      <c r="A290">
        <f>ROW(Source!A306)</f>
        <v>306</v>
      </c>
      <c r="B290">
        <v>78076343</v>
      </c>
      <c r="C290">
        <v>78077240</v>
      </c>
      <c r="D290">
        <v>121548</v>
      </c>
      <c r="E290">
        <v>1</v>
      </c>
      <c r="F290">
        <v>1</v>
      </c>
      <c r="G290">
        <v>1</v>
      </c>
      <c r="H290">
        <v>1</v>
      </c>
      <c r="I290" t="s">
        <v>19</v>
      </c>
      <c r="J290" t="s">
        <v>3</v>
      </c>
      <c r="K290" t="s">
        <v>525</v>
      </c>
      <c r="L290">
        <v>608254</v>
      </c>
      <c r="N290">
        <v>1013</v>
      </c>
      <c r="O290" t="s">
        <v>526</v>
      </c>
      <c r="P290" t="s">
        <v>526</v>
      </c>
      <c r="Q290">
        <v>1</v>
      </c>
      <c r="W290">
        <v>0</v>
      </c>
      <c r="X290">
        <v>-185737400</v>
      </c>
      <c r="Y290">
        <f t="shared" si="125"/>
        <v>0.01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1</v>
      </c>
      <c r="AL290">
        <v>1</v>
      </c>
      <c r="AM290">
        <v>-2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3</v>
      </c>
      <c r="AT290">
        <v>0.01</v>
      </c>
      <c r="AU290" t="s">
        <v>3</v>
      </c>
      <c r="AV290">
        <v>2</v>
      </c>
      <c r="AW290">
        <v>2</v>
      </c>
      <c r="AX290">
        <v>78077252</v>
      </c>
      <c r="AY290">
        <v>1</v>
      </c>
      <c r="AZ290">
        <v>0</v>
      </c>
      <c r="BA290">
        <v>293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V290">
        <v>0</v>
      </c>
      <c r="CW290">
        <v>0</v>
      </c>
      <c r="CX290">
        <f>ROUND(Y290*Source!I306,9)</f>
        <v>7.8399999999999997E-2</v>
      </c>
      <c r="CY290">
        <f>AD290</f>
        <v>0</v>
      </c>
      <c r="CZ290">
        <f>AH290</f>
        <v>0</v>
      </c>
      <c r="DA290">
        <f>AL290</f>
        <v>1</v>
      </c>
      <c r="DB290">
        <f t="shared" si="126"/>
        <v>0</v>
      </c>
      <c r="DC290">
        <f t="shared" si="127"/>
        <v>0</v>
      </c>
      <c r="DD290" t="s">
        <v>3</v>
      </c>
      <c r="DE290" t="s">
        <v>3</v>
      </c>
      <c r="DF290">
        <f t="shared" si="124"/>
        <v>0</v>
      </c>
      <c r="DG290">
        <f>ROUND(ROUND(AF290,2)*CX290,2)</f>
        <v>0</v>
      </c>
      <c r="DH290">
        <f>ROUND(ROUND(AG290,2)*CX290,2)</f>
        <v>0</v>
      </c>
      <c r="DI290">
        <f t="shared" si="116"/>
        <v>0</v>
      </c>
      <c r="DJ290">
        <f>DI290</f>
        <v>0</v>
      </c>
      <c r="DK290">
        <v>0</v>
      </c>
      <c r="DL290" t="s">
        <v>3</v>
      </c>
      <c r="DM290">
        <v>0</v>
      </c>
      <c r="DN290" t="s">
        <v>3</v>
      </c>
      <c r="DO290">
        <v>0</v>
      </c>
    </row>
    <row r="291" spans="1:119" x14ac:dyDescent="0.2">
      <c r="A291">
        <f>ROW(Source!A306)</f>
        <v>306</v>
      </c>
      <c r="B291">
        <v>78076343</v>
      </c>
      <c r="C291">
        <v>78077240</v>
      </c>
      <c r="D291">
        <v>37802432</v>
      </c>
      <c r="E291">
        <v>1</v>
      </c>
      <c r="F291">
        <v>1</v>
      </c>
      <c r="G291">
        <v>1</v>
      </c>
      <c r="H291">
        <v>2</v>
      </c>
      <c r="I291" t="s">
        <v>527</v>
      </c>
      <c r="J291" t="s">
        <v>528</v>
      </c>
      <c r="K291" t="s">
        <v>529</v>
      </c>
      <c r="L291">
        <v>1368</v>
      </c>
      <c r="N291">
        <v>1011</v>
      </c>
      <c r="O291" t="s">
        <v>187</v>
      </c>
      <c r="P291" t="s">
        <v>187</v>
      </c>
      <c r="Q291">
        <v>1</v>
      </c>
      <c r="W291">
        <v>0</v>
      </c>
      <c r="X291">
        <v>-1424728221</v>
      </c>
      <c r="Y291">
        <f t="shared" si="125"/>
        <v>0.01</v>
      </c>
      <c r="AA291">
        <v>0</v>
      </c>
      <c r="AB291">
        <v>1523.94</v>
      </c>
      <c r="AC291">
        <v>451.45</v>
      </c>
      <c r="AD291">
        <v>0</v>
      </c>
      <c r="AE291">
        <v>0</v>
      </c>
      <c r="AF291">
        <v>138.54</v>
      </c>
      <c r="AG291">
        <v>12.1</v>
      </c>
      <c r="AH291">
        <v>0</v>
      </c>
      <c r="AI291">
        <v>1</v>
      </c>
      <c r="AJ291">
        <v>11</v>
      </c>
      <c r="AK291">
        <v>37.31</v>
      </c>
      <c r="AL291">
        <v>1</v>
      </c>
      <c r="AM291">
        <v>2</v>
      </c>
      <c r="AN291">
        <v>0</v>
      </c>
      <c r="AO291">
        <v>1</v>
      </c>
      <c r="AP291">
        <v>0</v>
      </c>
      <c r="AQ291">
        <v>0</v>
      </c>
      <c r="AR291">
        <v>0</v>
      </c>
      <c r="AS291" t="s">
        <v>3</v>
      </c>
      <c r="AT291">
        <v>0.01</v>
      </c>
      <c r="AU291" t="s">
        <v>3</v>
      </c>
      <c r="AV291">
        <v>0</v>
      </c>
      <c r="AW291">
        <v>2</v>
      </c>
      <c r="AX291">
        <v>78077253</v>
      </c>
      <c r="AY291">
        <v>1</v>
      </c>
      <c r="AZ291">
        <v>0</v>
      </c>
      <c r="BA291">
        <v>294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V291">
        <v>0</v>
      </c>
      <c r="CW291">
        <f>ROUND(Y291*Source!I306*DO291,9)</f>
        <v>0</v>
      </c>
      <c r="CX291">
        <f>ROUND(Y291*Source!I306,9)</f>
        <v>7.8399999999999997E-2</v>
      </c>
      <c r="CY291">
        <f>AB291</f>
        <v>1523.94</v>
      </c>
      <c r="CZ291">
        <f>AF291</f>
        <v>138.54</v>
      </c>
      <c r="DA291">
        <f>AJ291</f>
        <v>11</v>
      </c>
      <c r="DB291">
        <f t="shared" si="126"/>
        <v>1.39</v>
      </c>
      <c r="DC291">
        <f t="shared" si="127"/>
        <v>0.12</v>
      </c>
      <c r="DD291" t="s">
        <v>3</v>
      </c>
      <c r="DE291" t="s">
        <v>3</v>
      </c>
      <c r="DF291">
        <f t="shared" si="124"/>
        <v>0</v>
      </c>
      <c r="DG291">
        <f>ROUND(ROUND(AF291*AJ291,2)*CX291,2)</f>
        <v>119.48</v>
      </c>
      <c r="DH291">
        <f>ROUND(ROUND(AG291*AK291,2)*CX291,2)</f>
        <v>35.39</v>
      </c>
      <c r="DI291">
        <f t="shared" si="116"/>
        <v>0</v>
      </c>
      <c r="DJ291">
        <f>DG291</f>
        <v>119.48</v>
      </c>
      <c r="DK291">
        <v>0</v>
      </c>
      <c r="DL291" t="s">
        <v>3</v>
      </c>
      <c r="DM291">
        <v>0</v>
      </c>
      <c r="DN291" t="s">
        <v>3</v>
      </c>
      <c r="DO291">
        <v>0</v>
      </c>
    </row>
    <row r="292" spans="1:119" x14ac:dyDescent="0.2">
      <c r="A292">
        <f>ROW(Source!A306)</f>
        <v>306</v>
      </c>
      <c r="B292">
        <v>78076343</v>
      </c>
      <c r="C292">
        <v>78077240</v>
      </c>
      <c r="D292">
        <v>37804456</v>
      </c>
      <c r="E292">
        <v>1</v>
      </c>
      <c r="F292">
        <v>1</v>
      </c>
      <c r="G292">
        <v>1</v>
      </c>
      <c r="H292">
        <v>2</v>
      </c>
      <c r="I292" t="s">
        <v>530</v>
      </c>
      <c r="J292" t="s">
        <v>531</v>
      </c>
      <c r="K292" t="s">
        <v>532</v>
      </c>
      <c r="L292">
        <v>1368</v>
      </c>
      <c r="N292">
        <v>1011</v>
      </c>
      <c r="O292" t="s">
        <v>187</v>
      </c>
      <c r="P292" t="s">
        <v>187</v>
      </c>
      <c r="Q292">
        <v>1</v>
      </c>
      <c r="W292">
        <v>0</v>
      </c>
      <c r="X292">
        <v>-671646184</v>
      </c>
      <c r="Y292">
        <f t="shared" si="125"/>
        <v>0.01</v>
      </c>
      <c r="AA292">
        <v>0</v>
      </c>
      <c r="AB292">
        <v>1382.82</v>
      </c>
      <c r="AC292">
        <v>386.16</v>
      </c>
      <c r="AD292">
        <v>0</v>
      </c>
      <c r="AE292">
        <v>0</v>
      </c>
      <c r="AF292">
        <v>91.76</v>
      </c>
      <c r="AG292">
        <v>10.35</v>
      </c>
      <c r="AH292">
        <v>0</v>
      </c>
      <c r="AI292">
        <v>1</v>
      </c>
      <c r="AJ292">
        <v>15.07</v>
      </c>
      <c r="AK292">
        <v>37.31</v>
      </c>
      <c r="AL292">
        <v>1</v>
      </c>
      <c r="AM292">
        <v>2</v>
      </c>
      <c r="AN292">
        <v>0</v>
      </c>
      <c r="AO292">
        <v>1</v>
      </c>
      <c r="AP292">
        <v>0</v>
      </c>
      <c r="AQ292">
        <v>0</v>
      </c>
      <c r="AR292">
        <v>0</v>
      </c>
      <c r="AS292" t="s">
        <v>3</v>
      </c>
      <c r="AT292">
        <v>0.01</v>
      </c>
      <c r="AU292" t="s">
        <v>3</v>
      </c>
      <c r="AV292">
        <v>0</v>
      </c>
      <c r="AW292">
        <v>2</v>
      </c>
      <c r="AX292">
        <v>78077254</v>
      </c>
      <c r="AY292">
        <v>1</v>
      </c>
      <c r="AZ292">
        <v>0</v>
      </c>
      <c r="BA292">
        <v>295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V292">
        <v>0</v>
      </c>
      <c r="CW292">
        <f>ROUND(Y292*Source!I306*DO292,9)</f>
        <v>0</v>
      </c>
      <c r="CX292">
        <f>ROUND(Y292*Source!I306,9)</f>
        <v>7.8399999999999997E-2</v>
      </c>
      <c r="CY292">
        <f>AB292</f>
        <v>1382.82</v>
      </c>
      <c r="CZ292">
        <f>AF292</f>
        <v>91.76</v>
      </c>
      <c r="DA292">
        <f>AJ292</f>
        <v>15.07</v>
      </c>
      <c r="DB292">
        <f t="shared" si="126"/>
        <v>0.92</v>
      </c>
      <c r="DC292">
        <f t="shared" si="127"/>
        <v>0.1</v>
      </c>
      <c r="DD292" t="s">
        <v>3</v>
      </c>
      <c r="DE292" t="s">
        <v>3</v>
      </c>
      <c r="DF292">
        <f t="shared" si="124"/>
        <v>0</v>
      </c>
      <c r="DG292">
        <f>ROUND(ROUND(AF292*AJ292,2)*CX292,2)</f>
        <v>108.41</v>
      </c>
      <c r="DH292">
        <f>ROUND(ROUND(AG292*AK292,2)*CX292,2)</f>
        <v>30.27</v>
      </c>
      <c r="DI292">
        <f t="shared" si="116"/>
        <v>0</v>
      </c>
      <c r="DJ292">
        <f>DG292</f>
        <v>108.41</v>
      </c>
      <c r="DK292">
        <v>0</v>
      </c>
      <c r="DL292" t="s">
        <v>3</v>
      </c>
      <c r="DM292">
        <v>0</v>
      </c>
      <c r="DN292" t="s">
        <v>3</v>
      </c>
      <c r="DO292">
        <v>0</v>
      </c>
    </row>
    <row r="293" spans="1:119" x14ac:dyDescent="0.2">
      <c r="A293">
        <f>ROW(Source!A306)</f>
        <v>306</v>
      </c>
      <c r="B293">
        <v>78076343</v>
      </c>
      <c r="C293">
        <v>78077240</v>
      </c>
      <c r="D293">
        <v>37730303</v>
      </c>
      <c r="E293">
        <v>1</v>
      </c>
      <c r="F293">
        <v>1</v>
      </c>
      <c r="G293">
        <v>1</v>
      </c>
      <c r="H293">
        <v>3</v>
      </c>
      <c r="I293" t="s">
        <v>573</v>
      </c>
      <c r="J293" t="s">
        <v>574</v>
      </c>
      <c r="K293" t="s">
        <v>575</v>
      </c>
      <c r="L293">
        <v>1348</v>
      </c>
      <c r="N293">
        <v>1009</v>
      </c>
      <c r="O293" t="s">
        <v>522</v>
      </c>
      <c r="P293" t="s">
        <v>522</v>
      </c>
      <c r="Q293">
        <v>1000</v>
      </c>
      <c r="W293">
        <v>0</v>
      </c>
      <c r="X293">
        <v>1308476329</v>
      </c>
      <c r="Y293">
        <f t="shared" ref="Y293:Y298" si="128">(AT293*0)</f>
        <v>0</v>
      </c>
      <c r="AA293">
        <v>44080.4</v>
      </c>
      <c r="AB293">
        <v>0</v>
      </c>
      <c r="AC293">
        <v>0</v>
      </c>
      <c r="AD293">
        <v>0</v>
      </c>
      <c r="AE293">
        <v>1820</v>
      </c>
      <c r="AF293">
        <v>0</v>
      </c>
      <c r="AG293">
        <v>0</v>
      </c>
      <c r="AH293">
        <v>0</v>
      </c>
      <c r="AI293">
        <v>24.22</v>
      </c>
      <c r="AJ293">
        <v>1</v>
      </c>
      <c r="AK293">
        <v>1</v>
      </c>
      <c r="AL293">
        <v>1</v>
      </c>
      <c r="AM293">
        <v>2</v>
      </c>
      <c r="AN293">
        <v>0</v>
      </c>
      <c r="AO293">
        <v>1</v>
      </c>
      <c r="AP293">
        <v>1</v>
      </c>
      <c r="AQ293">
        <v>0</v>
      </c>
      <c r="AR293">
        <v>0</v>
      </c>
      <c r="AS293" t="s">
        <v>3</v>
      </c>
      <c r="AT293">
        <v>4.2999999999999999E-4</v>
      </c>
      <c r="AU293" t="s">
        <v>36</v>
      </c>
      <c r="AV293">
        <v>0</v>
      </c>
      <c r="AW293">
        <v>2</v>
      </c>
      <c r="AX293">
        <v>78077255</v>
      </c>
      <c r="AY293">
        <v>1</v>
      </c>
      <c r="AZ293">
        <v>0</v>
      </c>
      <c r="BA293">
        <v>296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V293">
        <v>0</v>
      </c>
      <c r="CW293">
        <v>0</v>
      </c>
      <c r="CX293">
        <f>ROUND(Y293*Source!I306,9)</f>
        <v>0</v>
      </c>
      <c r="CY293">
        <f t="shared" ref="CY293:CY298" si="129">AA293</f>
        <v>44080.4</v>
      </c>
      <c r="CZ293">
        <f t="shared" ref="CZ293:CZ298" si="130">AE293</f>
        <v>1820</v>
      </c>
      <c r="DA293">
        <f t="shared" ref="DA293:DA298" si="131">AI293</f>
        <v>24.22</v>
      </c>
      <c r="DB293">
        <f t="shared" ref="DB293:DB298" si="132">ROUND((ROUND(AT293*CZ293,2)*0),2)</f>
        <v>0</v>
      </c>
      <c r="DC293">
        <f t="shared" ref="DC293:DC298" si="133">ROUND((ROUND(AT293*AG293,2)*0),2)</f>
        <v>0</v>
      </c>
      <c r="DD293" t="s">
        <v>3</v>
      </c>
      <c r="DE293" t="s">
        <v>3</v>
      </c>
      <c r="DF293">
        <f>ROUND(ROUND(AE293*AI293,2)*CX293,2)</f>
        <v>0</v>
      </c>
      <c r="DG293">
        <f t="shared" ref="DG293:DG314" si="134">ROUND(ROUND(AF293,2)*CX293,2)</f>
        <v>0</v>
      </c>
      <c r="DH293">
        <f t="shared" ref="DH293:DH314" si="135">ROUND(ROUND(AG293,2)*CX293,2)</f>
        <v>0</v>
      </c>
      <c r="DI293">
        <f t="shared" si="116"/>
        <v>0</v>
      </c>
      <c r="DJ293">
        <f t="shared" ref="DJ293:DJ298" si="136">DF293</f>
        <v>0</v>
      </c>
      <c r="DK293">
        <v>0</v>
      </c>
      <c r="DL293" t="s">
        <v>3</v>
      </c>
      <c r="DM293">
        <v>0</v>
      </c>
      <c r="DN293" t="s">
        <v>3</v>
      </c>
      <c r="DO293">
        <v>0</v>
      </c>
    </row>
    <row r="294" spans="1:119" x14ac:dyDescent="0.2">
      <c r="A294">
        <f>ROW(Source!A306)</f>
        <v>306</v>
      </c>
      <c r="B294">
        <v>78076343</v>
      </c>
      <c r="C294">
        <v>78077240</v>
      </c>
      <c r="D294">
        <v>37732563</v>
      </c>
      <c r="E294">
        <v>1</v>
      </c>
      <c r="F294">
        <v>1</v>
      </c>
      <c r="G294">
        <v>1</v>
      </c>
      <c r="H294">
        <v>3</v>
      </c>
      <c r="I294" t="s">
        <v>538</v>
      </c>
      <c r="J294" t="s">
        <v>539</v>
      </c>
      <c r="K294" t="s">
        <v>540</v>
      </c>
      <c r="L294">
        <v>1346</v>
      </c>
      <c r="N294">
        <v>1009</v>
      </c>
      <c r="O294" t="s">
        <v>505</v>
      </c>
      <c r="P294" t="s">
        <v>505</v>
      </c>
      <c r="Q294">
        <v>1</v>
      </c>
      <c r="W294">
        <v>0</v>
      </c>
      <c r="X294">
        <v>1831350124</v>
      </c>
      <c r="Y294">
        <f t="shared" si="128"/>
        <v>0</v>
      </c>
      <c r="AA294">
        <v>144.33000000000001</v>
      </c>
      <c r="AB294">
        <v>0</v>
      </c>
      <c r="AC294">
        <v>0</v>
      </c>
      <c r="AD294">
        <v>0</v>
      </c>
      <c r="AE294">
        <v>29.04</v>
      </c>
      <c r="AF294">
        <v>0</v>
      </c>
      <c r="AG294">
        <v>0</v>
      </c>
      <c r="AH294">
        <v>0</v>
      </c>
      <c r="AI294">
        <v>4.97</v>
      </c>
      <c r="AJ294">
        <v>1</v>
      </c>
      <c r="AK294">
        <v>1</v>
      </c>
      <c r="AL294">
        <v>1</v>
      </c>
      <c r="AM294">
        <v>2</v>
      </c>
      <c r="AN294">
        <v>0</v>
      </c>
      <c r="AO294">
        <v>1</v>
      </c>
      <c r="AP294">
        <v>1</v>
      </c>
      <c r="AQ294">
        <v>0</v>
      </c>
      <c r="AR294">
        <v>0</v>
      </c>
      <c r="AS294" t="s">
        <v>3</v>
      </c>
      <c r="AT294">
        <v>0.02</v>
      </c>
      <c r="AU294" t="s">
        <v>36</v>
      </c>
      <c r="AV294">
        <v>0</v>
      </c>
      <c r="AW294">
        <v>2</v>
      </c>
      <c r="AX294">
        <v>78077256</v>
      </c>
      <c r="AY294">
        <v>1</v>
      </c>
      <c r="AZ294">
        <v>0</v>
      </c>
      <c r="BA294">
        <v>297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V294">
        <v>0</v>
      </c>
      <c r="CW294">
        <v>0</v>
      </c>
      <c r="CX294">
        <f>ROUND(Y294*Source!I306,9)</f>
        <v>0</v>
      </c>
      <c r="CY294">
        <f t="shared" si="129"/>
        <v>144.33000000000001</v>
      </c>
      <c r="CZ294">
        <f t="shared" si="130"/>
        <v>29.04</v>
      </c>
      <c r="DA294">
        <f t="shared" si="131"/>
        <v>4.97</v>
      </c>
      <c r="DB294">
        <f t="shared" si="132"/>
        <v>0</v>
      </c>
      <c r="DC294">
        <f t="shared" si="133"/>
        <v>0</v>
      </c>
      <c r="DD294" t="s">
        <v>3</v>
      </c>
      <c r="DE294" t="s">
        <v>3</v>
      </c>
      <c r="DF294">
        <f>ROUND(ROUND(AE294*AI294,2)*CX294,2)</f>
        <v>0</v>
      </c>
      <c r="DG294">
        <f t="shared" si="134"/>
        <v>0</v>
      </c>
      <c r="DH294">
        <f t="shared" si="135"/>
        <v>0</v>
      </c>
      <c r="DI294">
        <f t="shared" si="116"/>
        <v>0</v>
      </c>
      <c r="DJ294">
        <f t="shared" si="136"/>
        <v>0</v>
      </c>
      <c r="DK294">
        <v>0</v>
      </c>
      <c r="DL294" t="s">
        <v>3</v>
      </c>
      <c r="DM294">
        <v>0</v>
      </c>
      <c r="DN294" t="s">
        <v>3</v>
      </c>
      <c r="DO294">
        <v>0</v>
      </c>
    </row>
    <row r="295" spans="1:119" x14ac:dyDescent="0.2">
      <c r="A295">
        <f>ROW(Source!A306)</f>
        <v>306</v>
      </c>
      <c r="B295">
        <v>78076343</v>
      </c>
      <c r="C295">
        <v>78077240</v>
      </c>
      <c r="D295">
        <v>37733044</v>
      </c>
      <c r="E295">
        <v>1</v>
      </c>
      <c r="F295">
        <v>1</v>
      </c>
      <c r="G295">
        <v>1</v>
      </c>
      <c r="H295">
        <v>3</v>
      </c>
      <c r="I295" t="s">
        <v>544</v>
      </c>
      <c r="J295" t="s">
        <v>545</v>
      </c>
      <c r="K295" t="s">
        <v>546</v>
      </c>
      <c r="L295">
        <v>1346</v>
      </c>
      <c r="N295">
        <v>1009</v>
      </c>
      <c r="O295" t="s">
        <v>505</v>
      </c>
      <c r="P295" t="s">
        <v>505</v>
      </c>
      <c r="Q295">
        <v>1</v>
      </c>
      <c r="W295">
        <v>0</v>
      </c>
      <c r="X295">
        <v>-572780356</v>
      </c>
      <c r="Y295">
        <f t="shared" si="128"/>
        <v>0</v>
      </c>
      <c r="AA295">
        <v>642.63</v>
      </c>
      <c r="AB295">
        <v>0</v>
      </c>
      <c r="AC295">
        <v>0</v>
      </c>
      <c r="AD295">
        <v>0</v>
      </c>
      <c r="AE295">
        <v>31</v>
      </c>
      <c r="AF295">
        <v>0</v>
      </c>
      <c r="AG295">
        <v>0</v>
      </c>
      <c r="AH295">
        <v>0</v>
      </c>
      <c r="AI295">
        <v>20.73</v>
      </c>
      <c r="AJ295">
        <v>1</v>
      </c>
      <c r="AK295">
        <v>1</v>
      </c>
      <c r="AL295">
        <v>1</v>
      </c>
      <c r="AM295">
        <v>2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3</v>
      </c>
      <c r="AT295">
        <v>0.16</v>
      </c>
      <c r="AU295" t="s">
        <v>36</v>
      </c>
      <c r="AV295">
        <v>0</v>
      </c>
      <c r="AW295">
        <v>2</v>
      </c>
      <c r="AX295">
        <v>78077257</v>
      </c>
      <c r="AY295">
        <v>1</v>
      </c>
      <c r="AZ295">
        <v>0</v>
      </c>
      <c r="BA295">
        <v>298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V295">
        <v>0</v>
      </c>
      <c r="CW295">
        <v>0</v>
      </c>
      <c r="CX295">
        <f>ROUND(Y295*Source!I306,9)</f>
        <v>0</v>
      </c>
      <c r="CY295">
        <f t="shared" si="129"/>
        <v>642.63</v>
      </c>
      <c r="CZ295">
        <f t="shared" si="130"/>
        <v>31</v>
      </c>
      <c r="DA295">
        <f t="shared" si="131"/>
        <v>20.73</v>
      </c>
      <c r="DB295">
        <f t="shared" si="132"/>
        <v>0</v>
      </c>
      <c r="DC295">
        <f t="shared" si="133"/>
        <v>0</v>
      </c>
      <c r="DD295" t="s">
        <v>3</v>
      </c>
      <c r="DE295" t="s">
        <v>3</v>
      </c>
      <c r="DF295">
        <f>ROUND(ROUND(AE295*AI295,2)*CX295,2)</f>
        <v>0</v>
      </c>
      <c r="DG295">
        <f t="shared" si="134"/>
        <v>0</v>
      </c>
      <c r="DH295">
        <f t="shared" si="135"/>
        <v>0</v>
      </c>
      <c r="DI295">
        <f t="shared" si="116"/>
        <v>0</v>
      </c>
      <c r="DJ295">
        <f t="shared" si="136"/>
        <v>0</v>
      </c>
      <c r="DK295">
        <v>0</v>
      </c>
      <c r="DL295" t="s">
        <v>3</v>
      </c>
      <c r="DM295">
        <v>0</v>
      </c>
      <c r="DN295" t="s">
        <v>3</v>
      </c>
      <c r="DO295">
        <v>0</v>
      </c>
    </row>
    <row r="296" spans="1:119" x14ac:dyDescent="0.2">
      <c r="A296">
        <f>ROW(Source!A306)</f>
        <v>306</v>
      </c>
      <c r="B296">
        <v>78076343</v>
      </c>
      <c r="C296">
        <v>78077240</v>
      </c>
      <c r="D296">
        <v>37791582</v>
      </c>
      <c r="E296">
        <v>1</v>
      </c>
      <c r="F296">
        <v>1</v>
      </c>
      <c r="G296">
        <v>1</v>
      </c>
      <c r="H296">
        <v>3</v>
      </c>
      <c r="I296" t="s">
        <v>576</v>
      </c>
      <c r="J296" t="s">
        <v>577</v>
      </c>
      <c r="K296" t="s">
        <v>578</v>
      </c>
      <c r="L296">
        <v>1354</v>
      </c>
      <c r="N296">
        <v>1010</v>
      </c>
      <c r="O296" t="s">
        <v>258</v>
      </c>
      <c r="P296" t="s">
        <v>258</v>
      </c>
      <c r="Q296">
        <v>1</v>
      </c>
      <c r="W296">
        <v>0</v>
      </c>
      <c r="X296">
        <v>-281656751</v>
      </c>
      <c r="Y296">
        <f t="shared" si="128"/>
        <v>0</v>
      </c>
      <c r="AA296">
        <v>5.09</v>
      </c>
      <c r="AB296">
        <v>0</v>
      </c>
      <c r="AC296">
        <v>0</v>
      </c>
      <c r="AD296">
        <v>0</v>
      </c>
      <c r="AE296">
        <v>0.67</v>
      </c>
      <c r="AF296">
        <v>0</v>
      </c>
      <c r="AG296">
        <v>0</v>
      </c>
      <c r="AH296">
        <v>0</v>
      </c>
      <c r="AI296">
        <v>7.6</v>
      </c>
      <c r="AJ296">
        <v>1</v>
      </c>
      <c r="AK296">
        <v>1</v>
      </c>
      <c r="AL296">
        <v>1</v>
      </c>
      <c r="AM296">
        <v>2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3</v>
      </c>
      <c r="AT296">
        <v>5</v>
      </c>
      <c r="AU296" t="s">
        <v>36</v>
      </c>
      <c r="AV296">
        <v>0</v>
      </c>
      <c r="AW296">
        <v>2</v>
      </c>
      <c r="AX296">
        <v>78077258</v>
      </c>
      <c r="AY296">
        <v>1</v>
      </c>
      <c r="AZ296">
        <v>0</v>
      </c>
      <c r="BA296">
        <v>299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V296">
        <v>0</v>
      </c>
      <c r="CW296">
        <v>0</v>
      </c>
      <c r="CX296">
        <f>ROUND(Y296*Source!I306,9)</f>
        <v>0</v>
      </c>
      <c r="CY296">
        <f t="shared" si="129"/>
        <v>5.09</v>
      </c>
      <c r="CZ296">
        <f t="shared" si="130"/>
        <v>0.67</v>
      </c>
      <c r="DA296">
        <f t="shared" si="131"/>
        <v>7.6</v>
      </c>
      <c r="DB296">
        <f t="shared" si="132"/>
        <v>0</v>
      </c>
      <c r="DC296">
        <f t="shared" si="133"/>
        <v>0</v>
      </c>
      <c r="DD296" t="s">
        <v>3</v>
      </c>
      <c r="DE296" t="s">
        <v>3</v>
      </c>
      <c r="DF296">
        <f>ROUND(ROUND(AE296*AI296,2)*CX296,2)</f>
        <v>0</v>
      </c>
      <c r="DG296">
        <f t="shared" si="134"/>
        <v>0</v>
      </c>
      <c r="DH296">
        <f t="shared" si="135"/>
        <v>0</v>
      </c>
      <c r="DI296">
        <f t="shared" si="116"/>
        <v>0</v>
      </c>
      <c r="DJ296">
        <f t="shared" si="136"/>
        <v>0</v>
      </c>
      <c r="DK296">
        <v>0</v>
      </c>
      <c r="DL296" t="s">
        <v>3</v>
      </c>
      <c r="DM296">
        <v>0</v>
      </c>
      <c r="DN296" t="s">
        <v>3</v>
      </c>
      <c r="DO296">
        <v>0</v>
      </c>
    </row>
    <row r="297" spans="1:119" x14ac:dyDescent="0.2">
      <c r="A297">
        <f>ROW(Source!A306)</f>
        <v>306</v>
      </c>
      <c r="B297">
        <v>78076343</v>
      </c>
      <c r="C297">
        <v>78077240</v>
      </c>
      <c r="D297">
        <v>37800647</v>
      </c>
      <c r="E297">
        <v>1</v>
      </c>
      <c r="F297">
        <v>1</v>
      </c>
      <c r="G297">
        <v>1</v>
      </c>
      <c r="H297">
        <v>3</v>
      </c>
      <c r="I297" t="s">
        <v>579</v>
      </c>
      <c r="J297" t="s">
        <v>580</v>
      </c>
      <c r="K297" t="s">
        <v>581</v>
      </c>
      <c r="L297">
        <v>1356</v>
      </c>
      <c r="N297">
        <v>1010</v>
      </c>
      <c r="O297" t="s">
        <v>582</v>
      </c>
      <c r="P297" t="s">
        <v>582</v>
      </c>
      <c r="Q297">
        <v>1000</v>
      </c>
      <c r="W297">
        <v>0</v>
      </c>
      <c r="X297">
        <v>265074253</v>
      </c>
      <c r="Y297">
        <f t="shared" si="128"/>
        <v>0</v>
      </c>
      <c r="AA297">
        <v>1267.3399999999999</v>
      </c>
      <c r="AB297">
        <v>0</v>
      </c>
      <c r="AC297">
        <v>0</v>
      </c>
      <c r="AD297">
        <v>0</v>
      </c>
      <c r="AE297">
        <v>76.53</v>
      </c>
      <c r="AF297">
        <v>0</v>
      </c>
      <c r="AG297">
        <v>0</v>
      </c>
      <c r="AH297">
        <v>0</v>
      </c>
      <c r="AI297">
        <v>16.559999999999999</v>
      </c>
      <c r="AJ297">
        <v>1</v>
      </c>
      <c r="AK297">
        <v>1</v>
      </c>
      <c r="AL297">
        <v>1</v>
      </c>
      <c r="AM297">
        <v>2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3</v>
      </c>
      <c r="AT297">
        <v>1.2200000000000001E-2</v>
      </c>
      <c r="AU297" t="s">
        <v>36</v>
      </c>
      <c r="AV297">
        <v>0</v>
      </c>
      <c r="AW297">
        <v>2</v>
      </c>
      <c r="AX297">
        <v>78077259</v>
      </c>
      <c r="AY297">
        <v>1</v>
      </c>
      <c r="AZ297">
        <v>0</v>
      </c>
      <c r="BA297">
        <v>300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V297">
        <v>0</v>
      </c>
      <c r="CW297">
        <v>0</v>
      </c>
      <c r="CX297">
        <f>ROUND(Y297*Source!I306,9)</f>
        <v>0</v>
      </c>
      <c r="CY297">
        <f t="shared" si="129"/>
        <v>1267.3399999999999</v>
      </c>
      <c r="CZ297">
        <f t="shared" si="130"/>
        <v>76.53</v>
      </c>
      <c r="DA297">
        <f t="shared" si="131"/>
        <v>16.559999999999999</v>
      </c>
      <c r="DB297">
        <f t="shared" si="132"/>
        <v>0</v>
      </c>
      <c r="DC297">
        <f t="shared" si="133"/>
        <v>0</v>
      </c>
      <c r="DD297" t="s">
        <v>3</v>
      </c>
      <c r="DE297" t="s">
        <v>3</v>
      </c>
      <c r="DF297">
        <f>ROUND(ROUND(AE297*AI297,2)*CX297,2)</f>
        <v>0</v>
      </c>
      <c r="DG297">
        <f t="shared" si="134"/>
        <v>0</v>
      </c>
      <c r="DH297">
        <f t="shared" si="135"/>
        <v>0</v>
      </c>
      <c r="DI297">
        <f t="shared" si="116"/>
        <v>0</v>
      </c>
      <c r="DJ297">
        <f t="shared" si="136"/>
        <v>0</v>
      </c>
      <c r="DK297">
        <v>0</v>
      </c>
      <c r="DL297" t="s">
        <v>3</v>
      </c>
      <c r="DM297">
        <v>0</v>
      </c>
      <c r="DN297" t="s">
        <v>3</v>
      </c>
      <c r="DO297">
        <v>0</v>
      </c>
    </row>
    <row r="298" spans="1:119" x14ac:dyDescent="0.2">
      <c r="A298">
        <f>ROW(Source!A306)</f>
        <v>306</v>
      </c>
      <c r="B298">
        <v>78076343</v>
      </c>
      <c r="C298">
        <v>78077240</v>
      </c>
      <c r="D298">
        <v>37801918</v>
      </c>
      <c r="E298">
        <v>1</v>
      </c>
      <c r="F298">
        <v>1</v>
      </c>
      <c r="G298">
        <v>1</v>
      </c>
      <c r="H298">
        <v>3</v>
      </c>
      <c r="I298" t="s">
        <v>513</v>
      </c>
      <c r="J298" t="s">
        <v>514</v>
      </c>
      <c r="K298" t="s">
        <v>515</v>
      </c>
      <c r="L298">
        <v>1374</v>
      </c>
      <c r="N298">
        <v>1013</v>
      </c>
      <c r="O298" t="s">
        <v>516</v>
      </c>
      <c r="P298" t="s">
        <v>516</v>
      </c>
      <c r="Q298">
        <v>1</v>
      </c>
      <c r="W298">
        <v>0</v>
      </c>
      <c r="X298">
        <v>2131831278</v>
      </c>
      <c r="Y298">
        <f t="shared" si="128"/>
        <v>0</v>
      </c>
      <c r="AA298">
        <v>1</v>
      </c>
      <c r="AB298">
        <v>0</v>
      </c>
      <c r="AC298">
        <v>0</v>
      </c>
      <c r="AD298">
        <v>0</v>
      </c>
      <c r="AE298">
        <v>1</v>
      </c>
      <c r="AF298">
        <v>0</v>
      </c>
      <c r="AG298">
        <v>0</v>
      </c>
      <c r="AH298">
        <v>0</v>
      </c>
      <c r="AI298">
        <v>1</v>
      </c>
      <c r="AJ298">
        <v>1</v>
      </c>
      <c r="AK298">
        <v>1</v>
      </c>
      <c r="AL298">
        <v>1</v>
      </c>
      <c r="AM298">
        <v>-2</v>
      </c>
      <c r="AN298">
        <v>0</v>
      </c>
      <c r="AO298">
        <v>1</v>
      </c>
      <c r="AP298">
        <v>1</v>
      </c>
      <c r="AQ298">
        <v>0</v>
      </c>
      <c r="AR298">
        <v>0</v>
      </c>
      <c r="AS298" t="s">
        <v>3</v>
      </c>
      <c r="AT298">
        <v>0.79</v>
      </c>
      <c r="AU298" t="s">
        <v>36</v>
      </c>
      <c r="AV298">
        <v>0</v>
      </c>
      <c r="AW298">
        <v>2</v>
      </c>
      <c r="AX298">
        <v>78077260</v>
      </c>
      <c r="AY298">
        <v>1</v>
      </c>
      <c r="AZ298">
        <v>0</v>
      </c>
      <c r="BA298">
        <v>301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V298">
        <v>0</v>
      </c>
      <c r="CW298">
        <v>0</v>
      </c>
      <c r="CX298">
        <f>ROUND(Y298*Source!I306,9)</f>
        <v>0</v>
      </c>
      <c r="CY298">
        <f t="shared" si="129"/>
        <v>1</v>
      </c>
      <c r="CZ298">
        <f t="shared" si="130"/>
        <v>1</v>
      </c>
      <c r="DA298">
        <f t="shared" si="131"/>
        <v>1</v>
      </c>
      <c r="DB298">
        <f t="shared" si="132"/>
        <v>0</v>
      </c>
      <c r="DC298">
        <f t="shared" si="133"/>
        <v>0</v>
      </c>
      <c r="DD298" t="s">
        <v>3</v>
      </c>
      <c r="DE298" t="s">
        <v>3</v>
      </c>
      <c r="DF298">
        <f>ROUND(ROUND(AE298,2)*CX298,2)</f>
        <v>0</v>
      </c>
      <c r="DG298">
        <f t="shared" si="134"/>
        <v>0</v>
      </c>
      <c r="DH298">
        <f t="shared" si="135"/>
        <v>0</v>
      </c>
      <c r="DI298">
        <f t="shared" si="116"/>
        <v>0</v>
      </c>
      <c r="DJ298">
        <f t="shared" si="136"/>
        <v>0</v>
      </c>
      <c r="DK298">
        <v>0</v>
      </c>
      <c r="DL298" t="s">
        <v>3</v>
      </c>
      <c r="DM298">
        <v>0</v>
      </c>
      <c r="DN298" t="s">
        <v>3</v>
      </c>
      <c r="DO298">
        <v>0</v>
      </c>
    </row>
    <row r="299" spans="1:119" x14ac:dyDescent="0.2">
      <c r="A299">
        <f>ROW(Source!A313)</f>
        <v>313</v>
      </c>
      <c r="B299">
        <v>78076343</v>
      </c>
      <c r="C299">
        <v>78077267</v>
      </c>
      <c r="D299">
        <v>23351395</v>
      </c>
      <c r="E299">
        <v>1</v>
      </c>
      <c r="F299">
        <v>1</v>
      </c>
      <c r="G299">
        <v>1</v>
      </c>
      <c r="H299">
        <v>1</v>
      </c>
      <c r="I299" t="s">
        <v>523</v>
      </c>
      <c r="J299" t="s">
        <v>3</v>
      </c>
      <c r="K299" t="s">
        <v>524</v>
      </c>
      <c r="L299">
        <v>1369</v>
      </c>
      <c r="N299">
        <v>1013</v>
      </c>
      <c r="O299" t="s">
        <v>492</v>
      </c>
      <c r="P299" t="s">
        <v>492</v>
      </c>
      <c r="Q299">
        <v>1</v>
      </c>
      <c r="W299">
        <v>0</v>
      </c>
      <c r="X299">
        <v>1072260845</v>
      </c>
      <c r="Y299">
        <f t="shared" ref="Y299:Y314" si="137">AT299</f>
        <v>78</v>
      </c>
      <c r="AA299">
        <v>0</v>
      </c>
      <c r="AB299">
        <v>0</v>
      </c>
      <c r="AC299">
        <v>0</v>
      </c>
      <c r="AD299">
        <v>8.99</v>
      </c>
      <c r="AE299">
        <v>0</v>
      </c>
      <c r="AF299">
        <v>0</v>
      </c>
      <c r="AG299">
        <v>0</v>
      </c>
      <c r="AH299">
        <v>8.99</v>
      </c>
      <c r="AI299">
        <v>1</v>
      </c>
      <c r="AJ299">
        <v>1</v>
      </c>
      <c r="AK299">
        <v>1</v>
      </c>
      <c r="AL299">
        <v>1</v>
      </c>
      <c r="AM299">
        <v>-2</v>
      </c>
      <c r="AN299">
        <v>0</v>
      </c>
      <c r="AO299">
        <v>1</v>
      </c>
      <c r="AP299">
        <v>0</v>
      </c>
      <c r="AQ299">
        <v>0</v>
      </c>
      <c r="AR299">
        <v>0</v>
      </c>
      <c r="AS299" t="s">
        <v>3</v>
      </c>
      <c r="AT299">
        <v>78</v>
      </c>
      <c r="AU299" t="s">
        <v>3</v>
      </c>
      <c r="AV299">
        <v>1</v>
      </c>
      <c r="AW299">
        <v>2</v>
      </c>
      <c r="AX299">
        <v>78077276</v>
      </c>
      <c r="AY299">
        <v>1</v>
      </c>
      <c r="AZ299">
        <v>0</v>
      </c>
      <c r="BA299">
        <v>302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U299">
        <f>ROUND(AT299*Source!I313*AH299*AL299,2)</f>
        <v>0</v>
      </c>
      <c r="CV299">
        <f>ROUND(Y299*Source!I313,9)</f>
        <v>0</v>
      </c>
      <c r="CW299">
        <v>0</v>
      </c>
      <c r="CX299">
        <f>ROUND(Y299*Source!I313,9)</f>
        <v>0</v>
      </c>
      <c r="CY299">
        <f>AD299</f>
        <v>8.99</v>
      </c>
      <c r="CZ299">
        <f>AH299</f>
        <v>8.99</v>
      </c>
      <c r="DA299">
        <f>AL299</f>
        <v>1</v>
      </c>
      <c r="DB299">
        <f t="shared" ref="DB299:DB314" si="138">ROUND(ROUND(AT299*CZ299,2),2)</f>
        <v>701.22</v>
      </c>
      <c r="DC299">
        <f t="shared" ref="DC299:DC314" si="139">ROUND(ROUND(AT299*AG299,2),2)</f>
        <v>0</v>
      </c>
      <c r="DD299" t="s">
        <v>3</v>
      </c>
      <c r="DE299" t="s">
        <v>3</v>
      </c>
      <c r="DF299">
        <f>ROUND(ROUND(AE299,2)*CX299,2)</f>
        <v>0</v>
      </c>
      <c r="DG299">
        <f t="shared" si="134"/>
        <v>0</v>
      </c>
      <c r="DH299">
        <f t="shared" si="135"/>
        <v>0</v>
      </c>
      <c r="DI299">
        <f t="shared" si="116"/>
        <v>0</v>
      </c>
      <c r="DJ299">
        <f>DI299</f>
        <v>0</v>
      </c>
      <c r="DK299">
        <v>0</v>
      </c>
      <c r="DL299" t="s">
        <v>3</v>
      </c>
      <c r="DM299">
        <v>0</v>
      </c>
      <c r="DN299" t="s">
        <v>3</v>
      </c>
      <c r="DO299">
        <v>0</v>
      </c>
    </row>
    <row r="300" spans="1:119" x14ac:dyDescent="0.2">
      <c r="A300">
        <f>ROW(Source!A313)</f>
        <v>313</v>
      </c>
      <c r="B300">
        <v>78076343</v>
      </c>
      <c r="C300">
        <v>78077267</v>
      </c>
      <c r="D300">
        <v>37732685</v>
      </c>
      <c r="E300">
        <v>1</v>
      </c>
      <c r="F300">
        <v>1</v>
      </c>
      <c r="G300">
        <v>1</v>
      </c>
      <c r="H300">
        <v>3</v>
      </c>
      <c r="I300" t="s">
        <v>610</v>
      </c>
      <c r="J300" t="s">
        <v>611</v>
      </c>
      <c r="K300" t="s">
        <v>612</v>
      </c>
      <c r="L300">
        <v>1348</v>
      </c>
      <c r="N300">
        <v>1009</v>
      </c>
      <c r="O300" t="s">
        <v>522</v>
      </c>
      <c r="P300" t="s">
        <v>522</v>
      </c>
      <c r="Q300">
        <v>1000</v>
      </c>
      <c r="W300">
        <v>0</v>
      </c>
      <c r="X300">
        <v>1869997933</v>
      </c>
      <c r="Y300">
        <f t="shared" si="137"/>
        <v>5.0000000000000001E-4</v>
      </c>
      <c r="AA300">
        <v>337571.72</v>
      </c>
      <c r="AB300">
        <v>0</v>
      </c>
      <c r="AC300">
        <v>0</v>
      </c>
      <c r="AD300">
        <v>0</v>
      </c>
      <c r="AE300">
        <v>53668</v>
      </c>
      <c r="AF300">
        <v>0</v>
      </c>
      <c r="AG300">
        <v>0</v>
      </c>
      <c r="AH300">
        <v>0</v>
      </c>
      <c r="AI300">
        <v>6.29</v>
      </c>
      <c r="AJ300">
        <v>1</v>
      </c>
      <c r="AK300">
        <v>1</v>
      </c>
      <c r="AL300">
        <v>1</v>
      </c>
      <c r="AM300">
        <v>2</v>
      </c>
      <c r="AN300">
        <v>0</v>
      </c>
      <c r="AO300">
        <v>1</v>
      </c>
      <c r="AP300">
        <v>0</v>
      </c>
      <c r="AQ300">
        <v>0</v>
      </c>
      <c r="AR300">
        <v>0</v>
      </c>
      <c r="AS300" t="s">
        <v>3</v>
      </c>
      <c r="AT300">
        <v>5.0000000000000001E-4</v>
      </c>
      <c r="AU300" t="s">
        <v>3</v>
      </c>
      <c r="AV300">
        <v>0</v>
      </c>
      <c r="AW300">
        <v>2</v>
      </c>
      <c r="AX300">
        <v>78077277</v>
      </c>
      <c r="AY300">
        <v>1</v>
      </c>
      <c r="AZ300">
        <v>0</v>
      </c>
      <c r="BA300">
        <v>303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V300">
        <v>0</v>
      </c>
      <c r="CW300">
        <v>0</v>
      </c>
      <c r="CX300">
        <f>ROUND(Y300*Source!I313,9)</f>
        <v>0</v>
      </c>
      <c r="CY300">
        <f t="shared" ref="CY300:CY306" si="140">AA300</f>
        <v>337571.72</v>
      </c>
      <c r="CZ300">
        <f t="shared" ref="CZ300:CZ306" si="141">AE300</f>
        <v>53668</v>
      </c>
      <c r="DA300">
        <f t="shared" ref="DA300:DA306" si="142">AI300</f>
        <v>6.29</v>
      </c>
      <c r="DB300">
        <f t="shared" si="138"/>
        <v>26.83</v>
      </c>
      <c r="DC300">
        <f t="shared" si="139"/>
        <v>0</v>
      </c>
      <c r="DD300" t="s">
        <v>3</v>
      </c>
      <c r="DE300" t="s">
        <v>3</v>
      </c>
      <c r="DF300">
        <f t="shared" ref="DF300:DF305" si="143">ROUND(ROUND(AE300*AI300,2)*CX300,2)</f>
        <v>0</v>
      </c>
      <c r="DG300">
        <f t="shared" si="134"/>
        <v>0</v>
      </c>
      <c r="DH300">
        <f t="shared" si="135"/>
        <v>0</v>
      </c>
      <c r="DI300">
        <f t="shared" si="116"/>
        <v>0</v>
      </c>
      <c r="DJ300">
        <f t="shared" ref="DJ300:DJ306" si="144">DF300</f>
        <v>0</v>
      </c>
      <c r="DK300">
        <v>0</v>
      </c>
      <c r="DL300" t="s">
        <v>3</v>
      </c>
      <c r="DM300">
        <v>0</v>
      </c>
      <c r="DN300" t="s">
        <v>3</v>
      </c>
      <c r="DO300">
        <v>0</v>
      </c>
    </row>
    <row r="301" spans="1:119" x14ac:dyDescent="0.2">
      <c r="A301">
        <f>ROW(Source!A313)</f>
        <v>313</v>
      </c>
      <c r="B301">
        <v>78076343</v>
      </c>
      <c r="C301">
        <v>78077267</v>
      </c>
      <c r="D301">
        <v>37730092</v>
      </c>
      <c r="E301">
        <v>1</v>
      </c>
      <c r="F301">
        <v>1</v>
      </c>
      <c r="G301">
        <v>1</v>
      </c>
      <c r="H301">
        <v>3</v>
      </c>
      <c r="I301" t="s">
        <v>613</v>
      </c>
      <c r="J301" t="s">
        <v>614</v>
      </c>
      <c r="K301" t="s">
        <v>615</v>
      </c>
      <c r="L301">
        <v>1346</v>
      </c>
      <c r="N301">
        <v>1009</v>
      </c>
      <c r="O301" t="s">
        <v>505</v>
      </c>
      <c r="P301" t="s">
        <v>505</v>
      </c>
      <c r="Q301">
        <v>1</v>
      </c>
      <c r="W301">
        <v>0</v>
      </c>
      <c r="X301">
        <v>-504778036</v>
      </c>
      <c r="Y301">
        <f t="shared" si="137"/>
        <v>0.3</v>
      </c>
      <c r="AA301">
        <v>1086.1500000000001</v>
      </c>
      <c r="AB301">
        <v>0</v>
      </c>
      <c r="AC301">
        <v>0</v>
      </c>
      <c r="AD301">
        <v>0</v>
      </c>
      <c r="AE301">
        <v>158.1</v>
      </c>
      <c r="AF301">
        <v>0</v>
      </c>
      <c r="AG301">
        <v>0</v>
      </c>
      <c r="AH301">
        <v>0</v>
      </c>
      <c r="AI301">
        <v>6.87</v>
      </c>
      <c r="AJ301">
        <v>1</v>
      </c>
      <c r="AK301">
        <v>1</v>
      </c>
      <c r="AL301">
        <v>1</v>
      </c>
      <c r="AM301">
        <v>2</v>
      </c>
      <c r="AN301">
        <v>0</v>
      </c>
      <c r="AO301">
        <v>1</v>
      </c>
      <c r="AP301">
        <v>0</v>
      </c>
      <c r="AQ301">
        <v>0</v>
      </c>
      <c r="AR301">
        <v>0</v>
      </c>
      <c r="AS301" t="s">
        <v>3</v>
      </c>
      <c r="AT301">
        <v>0.3</v>
      </c>
      <c r="AU301" t="s">
        <v>3</v>
      </c>
      <c r="AV301">
        <v>0</v>
      </c>
      <c r="AW301">
        <v>2</v>
      </c>
      <c r="AX301">
        <v>78077278</v>
      </c>
      <c r="AY301">
        <v>1</v>
      </c>
      <c r="AZ301">
        <v>0</v>
      </c>
      <c r="BA301">
        <v>304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V301">
        <v>0</v>
      </c>
      <c r="CW301">
        <v>0</v>
      </c>
      <c r="CX301">
        <f>ROUND(Y301*Source!I313,9)</f>
        <v>0</v>
      </c>
      <c r="CY301">
        <f t="shared" si="140"/>
        <v>1086.1500000000001</v>
      </c>
      <c r="CZ301">
        <f t="shared" si="141"/>
        <v>158.1</v>
      </c>
      <c r="DA301">
        <f t="shared" si="142"/>
        <v>6.87</v>
      </c>
      <c r="DB301">
        <f t="shared" si="138"/>
        <v>47.43</v>
      </c>
      <c r="DC301">
        <f t="shared" si="139"/>
        <v>0</v>
      </c>
      <c r="DD301" t="s">
        <v>3</v>
      </c>
      <c r="DE301" t="s">
        <v>3</v>
      </c>
      <c r="DF301">
        <f t="shared" si="143"/>
        <v>0</v>
      </c>
      <c r="DG301">
        <f t="shared" si="134"/>
        <v>0</v>
      </c>
      <c r="DH301">
        <f t="shared" si="135"/>
        <v>0</v>
      </c>
      <c r="DI301">
        <f t="shared" si="116"/>
        <v>0</v>
      </c>
      <c r="DJ301">
        <f t="shared" si="144"/>
        <v>0</v>
      </c>
      <c r="DK301">
        <v>0</v>
      </c>
      <c r="DL301" t="s">
        <v>3</v>
      </c>
      <c r="DM301">
        <v>0</v>
      </c>
      <c r="DN301" t="s">
        <v>3</v>
      </c>
      <c r="DO301">
        <v>0</v>
      </c>
    </row>
    <row r="302" spans="1:119" x14ac:dyDescent="0.2">
      <c r="A302">
        <f>ROW(Source!A313)</f>
        <v>313</v>
      </c>
      <c r="B302">
        <v>78076343</v>
      </c>
      <c r="C302">
        <v>78077267</v>
      </c>
      <c r="D302">
        <v>37733035</v>
      </c>
      <c r="E302">
        <v>1</v>
      </c>
      <c r="F302">
        <v>1</v>
      </c>
      <c r="G302">
        <v>1</v>
      </c>
      <c r="H302">
        <v>3</v>
      </c>
      <c r="I302" t="s">
        <v>616</v>
      </c>
      <c r="J302" t="s">
        <v>617</v>
      </c>
      <c r="K302" t="s">
        <v>618</v>
      </c>
      <c r="L302">
        <v>1346</v>
      </c>
      <c r="N302">
        <v>1009</v>
      </c>
      <c r="O302" t="s">
        <v>505</v>
      </c>
      <c r="P302" t="s">
        <v>505</v>
      </c>
      <c r="Q302">
        <v>1</v>
      </c>
      <c r="W302">
        <v>0</v>
      </c>
      <c r="X302">
        <v>-405289866</v>
      </c>
      <c r="Y302">
        <f t="shared" si="137"/>
        <v>0.5</v>
      </c>
      <c r="AA302">
        <v>744.83</v>
      </c>
      <c r="AB302">
        <v>0</v>
      </c>
      <c r="AC302">
        <v>0</v>
      </c>
      <c r="AD302">
        <v>0</v>
      </c>
      <c r="AE302">
        <v>95.86</v>
      </c>
      <c r="AF302">
        <v>0</v>
      </c>
      <c r="AG302">
        <v>0</v>
      </c>
      <c r="AH302">
        <v>0</v>
      </c>
      <c r="AI302">
        <v>7.77</v>
      </c>
      <c r="AJ302">
        <v>1</v>
      </c>
      <c r="AK302">
        <v>1</v>
      </c>
      <c r="AL302">
        <v>1</v>
      </c>
      <c r="AM302">
        <v>2</v>
      </c>
      <c r="AN302">
        <v>0</v>
      </c>
      <c r="AO302">
        <v>1</v>
      </c>
      <c r="AP302">
        <v>0</v>
      </c>
      <c r="AQ302">
        <v>0</v>
      </c>
      <c r="AR302">
        <v>0</v>
      </c>
      <c r="AS302" t="s">
        <v>3</v>
      </c>
      <c r="AT302">
        <v>0.5</v>
      </c>
      <c r="AU302" t="s">
        <v>3</v>
      </c>
      <c r="AV302">
        <v>0</v>
      </c>
      <c r="AW302">
        <v>2</v>
      </c>
      <c r="AX302">
        <v>78077279</v>
      </c>
      <c r="AY302">
        <v>1</v>
      </c>
      <c r="AZ302">
        <v>0</v>
      </c>
      <c r="BA302">
        <v>305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V302">
        <v>0</v>
      </c>
      <c r="CW302">
        <v>0</v>
      </c>
      <c r="CX302">
        <f>ROUND(Y302*Source!I313,9)</f>
        <v>0</v>
      </c>
      <c r="CY302">
        <f t="shared" si="140"/>
        <v>744.83</v>
      </c>
      <c r="CZ302">
        <f t="shared" si="141"/>
        <v>95.86</v>
      </c>
      <c r="DA302">
        <f t="shared" si="142"/>
        <v>7.77</v>
      </c>
      <c r="DB302">
        <f t="shared" si="138"/>
        <v>47.93</v>
      </c>
      <c r="DC302">
        <f t="shared" si="139"/>
        <v>0</v>
      </c>
      <c r="DD302" t="s">
        <v>3</v>
      </c>
      <c r="DE302" t="s">
        <v>3</v>
      </c>
      <c r="DF302">
        <f t="shared" si="143"/>
        <v>0</v>
      </c>
      <c r="DG302">
        <f t="shared" si="134"/>
        <v>0</v>
      </c>
      <c r="DH302">
        <f t="shared" si="135"/>
        <v>0</v>
      </c>
      <c r="DI302">
        <f t="shared" si="116"/>
        <v>0</v>
      </c>
      <c r="DJ302">
        <f t="shared" si="144"/>
        <v>0</v>
      </c>
      <c r="DK302">
        <v>0</v>
      </c>
      <c r="DL302" t="s">
        <v>3</v>
      </c>
      <c r="DM302">
        <v>0</v>
      </c>
      <c r="DN302" t="s">
        <v>3</v>
      </c>
      <c r="DO302">
        <v>0</v>
      </c>
    </row>
    <row r="303" spans="1:119" x14ac:dyDescent="0.2">
      <c r="A303">
        <f>ROW(Source!A313)</f>
        <v>313</v>
      </c>
      <c r="B303">
        <v>78076343</v>
      </c>
      <c r="C303">
        <v>78077267</v>
      </c>
      <c r="D303">
        <v>37744396</v>
      </c>
      <c r="E303">
        <v>1</v>
      </c>
      <c r="F303">
        <v>1</v>
      </c>
      <c r="G303">
        <v>1</v>
      </c>
      <c r="H303">
        <v>3</v>
      </c>
      <c r="I303" t="s">
        <v>619</v>
      </c>
      <c r="J303" t="s">
        <v>620</v>
      </c>
      <c r="K303" t="s">
        <v>621</v>
      </c>
      <c r="L303">
        <v>1355</v>
      </c>
      <c r="N303">
        <v>1010</v>
      </c>
      <c r="O303" t="s">
        <v>622</v>
      </c>
      <c r="P303" t="s">
        <v>622</v>
      </c>
      <c r="Q303">
        <v>100</v>
      </c>
      <c r="W303">
        <v>0</v>
      </c>
      <c r="X303">
        <v>-1469173894</v>
      </c>
      <c r="Y303">
        <f t="shared" si="137"/>
        <v>5</v>
      </c>
      <c r="AA303">
        <v>194.37</v>
      </c>
      <c r="AB303">
        <v>0</v>
      </c>
      <c r="AC303">
        <v>0</v>
      </c>
      <c r="AD303">
        <v>0</v>
      </c>
      <c r="AE303">
        <v>31.35</v>
      </c>
      <c r="AF303">
        <v>0</v>
      </c>
      <c r="AG303">
        <v>0</v>
      </c>
      <c r="AH303">
        <v>0</v>
      </c>
      <c r="AI303">
        <v>6.2</v>
      </c>
      <c r="AJ303">
        <v>1</v>
      </c>
      <c r="AK303">
        <v>1</v>
      </c>
      <c r="AL303">
        <v>1</v>
      </c>
      <c r="AM303">
        <v>2</v>
      </c>
      <c r="AN303">
        <v>0</v>
      </c>
      <c r="AO303">
        <v>1</v>
      </c>
      <c r="AP303">
        <v>0</v>
      </c>
      <c r="AQ303">
        <v>0</v>
      </c>
      <c r="AR303">
        <v>0</v>
      </c>
      <c r="AS303" t="s">
        <v>3</v>
      </c>
      <c r="AT303">
        <v>5</v>
      </c>
      <c r="AU303" t="s">
        <v>3</v>
      </c>
      <c r="AV303">
        <v>0</v>
      </c>
      <c r="AW303">
        <v>2</v>
      </c>
      <c r="AX303">
        <v>78077280</v>
      </c>
      <c r="AY303">
        <v>1</v>
      </c>
      <c r="AZ303">
        <v>0</v>
      </c>
      <c r="BA303">
        <v>306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V303">
        <v>0</v>
      </c>
      <c r="CW303">
        <v>0</v>
      </c>
      <c r="CX303">
        <f>ROUND(Y303*Source!I313,9)</f>
        <v>0</v>
      </c>
      <c r="CY303">
        <f t="shared" si="140"/>
        <v>194.37</v>
      </c>
      <c r="CZ303">
        <f t="shared" si="141"/>
        <v>31.35</v>
      </c>
      <c r="DA303">
        <f t="shared" si="142"/>
        <v>6.2</v>
      </c>
      <c r="DB303">
        <f t="shared" si="138"/>
        <v>156.75</v>
      </c>
      <c r="DC303">
        <f t="shared" si="139"/>
        <v>0</v>
      </c>
      <c r="DD303" t="s">
        <v>3</v>
      </c>
      <c r="DE303" t="s">
        <v>3</v>
      </c>
      <c r="DF303">
        <f t="shared" si="143"/>
        <v>0</v>
      </c>
      <c r="DG303">
        <f t="shared" si="134"/>
        <v>0</v>
      </c>
      <c r="DH303">
        <f t="shared" si="135"/>
        <v>0</v>
      </c>
      <c r="DI303">
        <f t="shared" si="116"/>
        <v>0</v>
      </c>
      <c r="DJ303">
        <f t="shared" si="144"/>
        <v>0</v>
      </c>
      <c r="DK303">
        <v>0</v>
      </c>
      <c r="DL303" t="s">
        <v>3</v>
      </c>
      <c r="DM303">
        <v>0</v>
      </c>
      <c r="DN303" t="s">
        <v>3</v>
      </c>
      <c r="DO303">
        <v>0</v>
      </c>
    </row>
    <row r="304" spans="1:119" x14ac:dyDescent="0.2">
      <c r="A304">
        <f>ROW(Source!A313)</f>
        <v>313</v>
      </c>
      <c r="B304">
        <v>78076343</v>
      </c>
      <c r="C304">
        <v>78077267</v>
      </c>
      <c r="D304">
        <v>37785795</v>
      </c>
      <c r="E304">
        <v>1</v>
      </c>
      <c r="F304">
        <v>1</v>
      </c>
      <c r="G304">
        <v>1</v>
      </c>
      <c r="H304">
        <v>3</v>
      </c>
      <c r="I304" t="s">
        <v>510</v>
      </c>
      <c r="J304" t="s">
        <v>511</v>
      </c>
      <c r="K304" t="s">
        <v>512</v>
      </c>
      <c r="L304">
        <v>1346</v>
      </c>
      <c r="N304">
        <v>1009</v>
      </c>
      <c r="O304" t="s">
        <v>505</v>
      </c>
      <c r="P304" t="s">
        <v>505</v>
      </c>
      <c r="Q304">
        <v>1</v>
      </c>
      <c r="W304">
        <v>0</v>
      </c>
      <c r="X304">
        <v>-1384209739</v>
      </c>
      <c r="Y304">
        <f t="shared" si="137"/>
        <v>1.5</v>
      </c>
      <c r="AA304">
        <v>1299.83</v>
      </c>
      <c r="AB304">
        <v>0</v>
      </c>
      <c r="AC304">
        <v>0</v>
      </c>
      <c r="AD304">
        <v>0</v>
      </c>
      <c r="AE304">
        <v>69.03</v>
      </c>
      <c r="AF304">
        <v>0</v>
      </c>
      <c r="AG304">
        <v>0</v>
      </c>
      <c r="AH304">
        <v>0</v>
      </c>
      <c r="AI304">
        <v>18.829999999999998</v>
      </c>
      <c r="AJ304">
        <v>1</v>
      </c>
      <c r="AK304">
        <v>1</v>
      </c>
      <c r="AL304">
        <v>1</v>
      </c>
      <c r="AM304">
        <v>2</v>
      </c>
      <c r="AN304">
        <v>0</v>
      </c>
      <c r="AO304">
        <v>1</v>
      </c>
      <c r="AP304">
        <v>0</v>
      </c>
      <c r="AQ304">
        <v>0</v>
      </c>
      <c r="AR304">
        <v>0</v>
      </c>
      <c r="AS304" t="s">
        <v>3</v>
      </c>
      <c r="AT304">
        <v>1.5</v>
      </c>
      <c r="AU304" t="s">
        <v>3</v>
      </c>
      <c r="AV304">
        <v>0</v>
      </c>
      <c r="AW304">
        <v>2</v>
      </c>
      <c r="AX304">
        <v>78077281</v>
      </c>
      <c r="AY304">
        <v>1</v>
      </c>
      <c r="AZ304">
        <v>0</v>
      </c>
      <c r="BA304">
        <v>307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V304">
        <v>0</v>
      </c>
      <c r="CW304">
        <v>0</v>
      </c>
      <c r="CX304">
        <f>ROUND(Y304*Source!I313,9)</f>
        <v>0</v>
      </c>
      <c r="CY304">
        <f t="shared" si="140"/>
        <v>1299.83</v>
      </c>
      <c r="CZ304">
        <f t="shared" si="141"/>
        <v>69.03</v>
      </c>
      <c r="DA304">
        <f t="shared" si="142"/>
        <v>18.829999999999998</v>
      </c>
      <c r="DB304">
        <f t="shared" si="138"/>
        <v>103.55</v>
      </c>
      <c r="DC304">
        <f t="shared" si="139"/>
        <v>0</v>
      </c>
      <c r="DD304" t="s">
        <v>3</v>
      </c>
      <c r="DE304" t="s">
        <v>3</v>
      </c>
      <c r="DF304">
        <f t="shared" si="143"/>
        <v>0</v>
      </c>
      <c r="DG304">
        <f t="shared" si="134"/>
        <v>0</v>
      </c>
      <c r="DH304">
        <f t="shared" si="135"/>
        <v>0</v>
      </c>
      <c r="DI304">
        <f t="shared" si="116"/>
        <v>0</v>
      </c>
      <c r="DJ304">
        <f t="shared" si="144"/>
        <v>0</v>
      </c>
      <c r="DK304">
        <v>0</v>
      </c>
      <c r="DL304" t="s">
        <v>3</v>
      </c>
      <c r="DM304">
        <v>0</v>
      </c>
      <c r="DN304" t="s">
        <v>3</v>
      </c>
      <c r="DO304">
        <v>0</v>
      </c>
    </row>
    <row r="305" spans="1:119" x14ac:dyDescent="0.2">
      <c r="A305">
        <f>ROW(Source!A313)</f>
        <v>313</v>
      </c>
      <c r="B305">
        <v>78076343</v>
      </c>
      <c r="C305">
        <v>78077267</v>
      </c>
      <c r="D305">
        <v>37786818</v>
      </c>
      <c r="E305">
        <v>1</v>
      </c>
      <c r="F305">
        <v>1</v>
      </c>
      <c r="G305">
        <v>1</v>
      </c>
      <c r="H305">
        <v>3</v>
      </c>
      <c r="I305" t="s">
        <v>592</v>
      </c>
      <c r="J305" t="s">
        <v>593</v>
      </c>
      <c r="K305" t="s">
        <v>594</v>
      </c>
      <c r="L305">
        <v>1346</v>
      </c>
      <c r="N305">
        <v>1009</v>
      </c>
      <c r="O305" t="s">
        <v>505</v>
      </c>
      <c r="P305" t="s">
        <v>505</v>
      </c>
      <c r="Q305">
        <v>1</v>
      </c>
      <c r="W305">
        <v>0</v>
      </c>
      <c r="X305">
        <v>321068592</v>
      </c>
      <c r="Y305">
        <f t="shared" si="137"/>
        <v>0.3</v>
      </c>
      <c r="AA305">
        <v>296.11</v>
      </c>
      <c r="AB305">
        <v>0</v>
      </c>
      <c r="AC305">
        <v>0</v>
      </c>
      <c r="AD305">
        <v>0</v>
      </c>
      <c r="AE305">
        <v>38.909999999999997</v>
      </c>
      <c r="AF305">
        <v>0</v>
      </c>
      <c r="AG305">
        <v>0</v>
      </c>
      <c r="AH305">
        <v>0</v>
      </c>
      <c r="AI305">
        <v>7.61</v>
      </c>
      <c r="AJ305">
        <v>1</v>
      </c>
      <c r="AK305">
        <v>1</v>
      </c>
      <c r="AL305">
        <v>1</v>
      </c>
      <c r="AM305">
        <v>2</v>
      </c>
      <c r="AN305">
        <v>0</v>
      </c>
      <c r="AO305">
        <v>1</v>
      </c>
      <c r="AP305">
        <v>0</v>
      </c>
      <c r="AQ305">
        <v>0</v>
      </c>
      <c r="AR305">
        <v>0</v>
      </c>
      <c r="AS305" t="s">
        <v>3</v>
      </c>
      <c r="AT305">
        <v>0.3</v>
      </c>
      <c r="AU305" t="s">
        <v>3</v>
      </c>
      <c r="AV305">
        <v>0</v>
      </c>
      <c r="AW305">
        <v>2</v>
      </c>
      <c r="AX305">
        <v>78077282</v>
      </c>
      <c r="AY305">
        <v>1</v>
      </c>
      <c r="AZ305">
        <v>0</v>
      </c>
      <c r="BA305">
        <v>308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V305">
        <v>0</v>
      </c>
      <c r="CW305">
        <v>0</v>
      </c>
      <c r="CX305">
        <f>ROUND(Y305*Source!I313,9)</f>
        <v>0</v>
      </c>
      <c r="CY305">
        <f t="shared" si="140"/>
        <v>296.11</v>
      </c>
      <c r="CZ305">
        <f t="shared" si="141"/>
        <v>38.909999999999997</v>
      </c>
      <c r="DA305">
        <f t="shared" si="142"/>
        <v>7.61</v>
      </c>
      <c r="DB305">
        <f t="shared" si="138"/>
        <v>11.67</v>
      </c>
      <c r="DC305">
        <f t="shared" si="139"/>
        <v>0</v>
      </c>
      <c r="DD305" t="s">
        <v>3</v>
      </c>
      <c r="DE305" t="s">
        <v>3</v>
      </c>
      <c r="DF305">
        <f t="shared" si="143"/>
        <v>0</v>
      </c>
      <c r="DG305">
        <f t="shared" si="134"/>
        <v>0</v>
      </c>
      <c r="DH305">
        <f t="shared" si="135"/>
        <v>0</v>
      </c>
      <c r="DI305">
        <f t="shared" si="116"/>
        <v>0</v>
      </c>
      <c r="DJ305">
        <f t="shared" si="144"/>
        <v>0</v>
      </c>
      <c r="DK305">
        <v>0</v>
      </c>
      <c r="DL305" t="s">
        <v>3</v>
      </c>
      <c r="DM305">
        <v>0</v>
      </c>
      <c r="DN305" t="s">
        <v>3</v>
      </c>
      <c r="DO305">
        <v>0</v>
      </c>
    </row>
    <row r="306" spans="1:119" x14ac:dyDescent="0.2">
      <c r="A306">
        <f>ROW(Source!A313)</f>
        <v>313</v>
      </c>
      <c r="B306">
        <v>78076343</v>
      </c>
      <c r="C306">
        <v>78077267</v>
      </c>
      <c r="D306">
        <v>37801918</v>
      </c>
      <c r="E306">
        <v>1</v>
      </c>
      <c r="F306">
        <v>1</v>
      </c>
      <c r="G306">
        <v>1</v>
      </c>
      <c r="H306">
        <v>3</v>
      </c>
      <c r="I306" t="s">
        <v>513</v>
      </c>
      <c r="J306" t="s">
        <v>514</v>
      </c>
      <c r="K306" t="s">
        <v>515</v>
      </c>
      <c r="L306">
        <v>1374</v>
      </c>
      <c r="N306">
        <v>1013</v>
      </c>
      <c r="O306" t="s">
        <v>516</v>
      </c>
      <c r="P306" t="s">
        <v>516</v>
      </c>
      <c r="Q306">
        <v>1</v>
      </c>
      <c r="W306">
        <v>0</v>
      </c>
      <c r="X306">
        <v>2131831278</v>
      </c>
      <c r="Y306">
        <f t="shared" si="137"/>
        <v>14.02</v>
      </c>
      <c r="AA306">
        <v>1</v>
      </c>
      <c r="AB306">
        <v>0</v>
      </c>
      <c r="AC306">
        <v>0</v>
      </c>
      <c r="AD306">
        <v>0</v>
      </c>
      <c r="AE306">
        <v>1</v>
      </c>
      <c r="AF306">
        <v>0</v>
      </c>
      <c r="AG306">
        <v>0</v>
      </c>
      <c r="AH306">
        <v>0</v>
      </c>
      <c r="AI306">
        <v>1</v>
      </c>
      <c r="AJ306">
        <v>1</v>
      </c>
      <c r="AK306">
        <v>1</v>
      </c>
      <c r="AL306">
        <v>1</v>
      </c>
      <c r="AM306">
        <v>-2</v>
      </c>
      <c r="AN306">
        <v>0</v>
      </c>
      <c r="AO306">
        <v>1</v>
      </c>
      <c r="AP306">
        <v>0</v>
      </c>
      <c r="AQ306">
        <v>0</v>
      </c>
      <c r="AR306">
        <v>0</v>
      </c>
      <c r="AS306" t="s">
        <v>3</v>
      </c>
      <c r="AT306">
        <v>14.02</v>
      </c>
      <c r="AU306" t="s">
        <v>3</v>
      </c>
      <c r="AV306">
        <v>0</v>
      </c>
      <c r="AW306">
        <v>2</v>
      </c>
      <c r="AX306">
        <v>78077284</v>
      </c>
      <c r="AY306">
        <v>1</v>
      </c>
      <c r="AZ306">
        <v>0</v>
      </c>
      <c r="BA306">
        <v>310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V306">
        <v>0</v>
      </c>
      <c r="CW306">
        <v>0</v>
      </c>
      <c r="CX306">
        <f>ROUND(Y306*Source!I313,9)</f>
        <v>0</v>
      </c>
      <c r="CY306">
        <f t="shared" si="140"/>
        <v>1</v>
      </c>
      <c r="CZ306">
        <f t="shared" si="141"/>
        <v>1</v>
      </c>
      <c r="DA306">
        <f t="shared" si="142"/>
        <v>1</v>
      </c>
      <c r="DB306">
        <f t="shared" si="138"/>
        <v>14.02</v>
      </c>
      <c r="DC306">
        <f t="shared" si="139"/>
        <v>0</v>
      </c>
      <c r="DD306" t="s">
        <v>3</v>
      </c>
      <c r="DE306" t="s">
        <v>3</v>
      </c>
      <c r="DF306">
        <f t="shared" ref="DF306:DF314" si="145">ROUND(ROUND(AE306,2)*CX306,2)</f>
        <v>0</v>
      </c>
      <c r="DG306">
        <f t="shared" si="134"/>
        <v>0</v>
      </c>
      <c r="DH306">
        <f t="shared" si="135"/>
        <v>0</v>
      </c>
      <c r="DI306">
        <f t="shared" si="116"/>
        <v>0</v>
      </c>
      <c r="DJ306">
        <f t="shared" si="144"/>
        <v>0</v>
      </c>
      <c r="DK306">
        <v>0</v>
      </c>
      <c r="DL306" t="s">
        <v>3</v>
      </c>
      <c r="DM306">
        <v>0</v>
      </c>
      <c r="DN306" t="s">
        <v>3</v>
      </c>
      <c r="DO306">
        <v>0</v>
      </c>
    </row>
    <row r="307" spans="1:119" x14ac:dyDescent="0.2">
      <c r="A307">
        <f>ROW(Source!A320)</f>
        <v>320</v>
      </c>
      <c r="B307">
        <v>78076343</v>
      </c>
      <c r="C307">
        <v>78077291</v>
      </c>
      <c r="D307">
        <v>23411807</v>
      </c>
      <c r="E307">
        <v>1</v>
      </c>
      <c r="F307">
        <v>1</v>
      </c>
      <c r="G307">
        <v>1</v>
      </c>
      <c r="H307">
        <v>1</v>
      </c>
      <c r="I307" t="s">
        <v>490</v>
      </c>
      <c r="J307" t="s">
        <v>3</v>
      </c>
      <c r="K307" t="s">
        <v>491</v>
      </c>
      <c r="L307">
        <v>1369</v>
      </c>
      <c r="N307">
        <v>1013</v>
      </c>
      <c r="O307" t="s">
        <v>492</v>
      </c>
      <c r="P307" t="s">
        <v>492</v>
      </c>
      <c r="Q307">
        <v>1</v>
      </c>
      <c r="W307">
        <v>0</v>
      </c>
      <c r="X307">
        <v>-1730422519</v>
      </c>
      <c r="Y307">
        <f t="shared" si="137"/>
        <v>2.68</v>
      </c>
      <c r="AA307">
        <v>0</v>
      </c>
      <c r="AB307">
        <v>0</v>
      </c>
      <c r="AC307">
        <v>0</v>
      </c>
      <c r="AD307">
        <v>14.48</v>
      </c>
      <c r="AE307">
        <v>0</v>
      </c>
      <c r="AF307">
        <v>0</v>
      </c>
      <c r="AG307">
        <v>0</v>
      </c>
      <c r="AH307">
        <v>14.48</v>
      </c>
      <c r="AI307">
        <v>1</v>
      </c>
      <c r="AJ307">
        <v>1</v>
      </c>
      <c r="AK307">
        <v>1</v>
      </c>
      <c r="AL307">
        <v>1</v>
      </c>
      <c r="AM307">
        <v>-2</v>
      </c>
      <c r="AN307">
        <v>0</v>
      </c>
      <c r="AO307">
        <v>1</v>
      </c>
      <c r="AP307">
        <v>0</v>
      </c>
      <c r="AQ307">
        <v>0</v>
      </c>
      <c r="AR307">
        <v>0</v>
      </c>
      <c r="AS307" t="s">
        <v>3</v>
      </c>
      <c r="AT307">
        <v>2.68</v>
      </c>
      <c r="AU307" t="s">
        <v>3</v>
      </c>
      <c r="AV307">
        <v>1</v>
      </c>
      <c r="AW307">
        <v>2</v>
      </c>
      <c r="AX307">
        <v>78077297</v>
      </c>
      <c r="AY307">
        <v>1</v>
      </c>
      <c r="AZ307">
        <v>0</v>
      </c>
      <c r="BA307">
        <v>311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U307">
        <f>ROUND(AT307*Source!I320*AH307*AL307,2)</f>
        <v>38.81</v>
      </c>
      <c r="CV307">
        <f>ROUND(Y307*Source!I320,9)</f>
        <v>2.68</v>
      </c>
      <c r="CW307">
        <v>0</v>
      </c>
      <c r="CX307">
        <f>ROUND(Y307*Source!I320,9)</f>
        <v>2.68</v>
      </c>
      <c r="CY307">
        <f t="shared" ref="CY307:CY314" si="146">AD307</f>
        <v>14.48</v>
      </c>
      <c r="CZ307">
        <f t="shared" ref="CZ307:CZ314" si="147">AH307</f>
        <v>14.48</v>
      </c>
      <c r="DA307">
        <f t="shared" ref="DA307:DA314" si="148">AL307</f>
        <v>1</v>
      </c>
      <c r="DB307">
        <f t="shared" si="138"/>
        <v>38.81</v>
      </c>
      <c r="DC307">
        <f t="shared" si="139"/>
        <v>0</v>
      </c>
      <c r="DD307" t="s">
        <v>3</v>
      </c>
      <c r="DE307" t="s">
        <v>3</v>
      </c>
      <c r="DF307">
        <f t="shared" si="145"/>
        <v>0</v>
      </c>
      <c r="DG307">
        <f t="shared" si="134"/>
        <v>0</v>
      </c>
      <c r="DH307">
        <f t="shared" si="135"/>
        <v>0</v>
      </c>
      <c r="DI307">
        <f t="shared" si="116"/>
        <v>38.81</v>
      </c>
      <c r="DJ307">
        <f t="shared" ref="DJ307:DJ314" si="149">DI307</f>
        <v>38.81</v>
      </c>
      <c r="DK307">
        <v>0</v>
      </c>
      <c r="DL307" t="s">
        <v>3</v>
      </c>
      <c r="DM307">
        <v>0</v>
      </c>
      <c r="DN307" t="s">
        <v>3</v>
      </c>
      <c r="DO307">
        <v>0</v>
      </c>
    </row>
    <row r="308" spans="1:119" x14ac:dyDescent="0.2">
      <c r="A308">
        <f>ROW(Source!A320)</f>
        <v>320</v>
      </c>
      <c r="B308">
        <v>78076343</v>
      </c>
      <c r="C308">
        <v>78077291</v>
      </c>
      <c r="D308">
        <v>23420374</v>
      </c>
      <c r="E308">
        <v>1</v>
      </c>
      <c r="F308">
        <v>1</v>
      </c>
      <c r="G308">
        <v>1</v>
      </c>
      <c r="H308">
        <v>1</v>
      </c>
      <c r="I308" t="s">
        <v>493</v>
      </c>
      <c r="J308" t="s">
        <v>3</v>
      </c>
      <c r="K308" t="s">
        <v>494</v>
      </c>
      <c r="L308">
        <v>1369</v>
      </c>
      <c r="N308">
        <v>1013</v>
      </c>
      <c r="O308" t="s">
        <v>492</v>
      </c>
      <c r="P308" t="s">
        <v>492</v>
      </c>
      <c r="Q308">
        <v>1</v>
      </c>
      <c r="W308">
        <v>0</v>
      </c>
      <c r="X308">
        <v>411985308</v>
      </c>
      <c r="Y308">
        <f t="shared" si="137"/>
        <v>6.03</v>
      </c>
      <c r="AA308">
        <v>0</v>
      </c>
      <c r="AB308">
        <v>0</v>
      </c>
      <c r="AC308">
        <v>0</v>
      </c>
      <c r="AD308">
        <v>13.17</v>
      </c>
      <c r="AE308">
        <v>0</v>
      </c>
      <c r="AF308">
        <v>0</v>
      </c>
      <c r="AG308">
        <v>0</v>
      </c>
      <c r="AH308">
        <v>13.17</v>
      </c>
      <c r="AI308">
        <v>1</v>
      </c>
      <c r="AJ308">
        <v>1</v>
      </c>
      <c r="AK308">
        <v>1</v>
      </c>
      <c r="AL308">
        <v>1</v>
      </c>
      <c r="AM308">
        <v>-2</v>
      </c>
      <c r="AN308">
        <v>0</v>
      </c>
      <c r="AO308">
        <v>1</v>
      </c>
      <c r="AP308">
        <v>0</v>
      </c>
      <c r="AQ308">
        <v>0</v>
      </c>
      <c r="AR308">
        <v>0</v>
      </c>
      <c r="AS308" t="s">
        <v>3</v>
      </c>
      <c r="AT308">
        <v>6.03</v>
      </c>
      <c r="AU308" t="s">
        <v>3</v>
      </c>
      <c r="AV308">
        <v>1</v>
      </c>
      <c r="AW308">
        <v>2</v>
      </c>
      <c r="AX308">
        <v>78077298</v>
      </c>
      <c r="AY308">
        <v>1</v>
      </c>
      <c r="AZ308">
        <v>0</v>
      </c>
      <c r="BA308">
        <v>312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U308">
        <f>ROUND(AT308*Source!I320*AH308*AL308,2)</f>
        <v>79.42</v>
      </c>
      <c r="CV308">
        <f>ROUND(Y308*Source!I320,9)</f>
        <v>6.03</v>
      </c>
      <c r="CW308">
        <v>0</v>
      </c>
      <c r="CX308">
        <f>ROUND(Y308*Source!I320,9)</f>
        <v>6.03</v>
      </c>
      <c r="CY308">
        <f t="shared" si="146"/>
        <v>13.17</v>
      </c>
      <c r="CZ308">
        <f t="shared" si="147"/>
        <v>13.17</v>
      </c>
      <c r="DA308">
        <f t="shared" si="148"/>
        <v>1</v>
      </c>
      <c r="DB308">
        <f t="shared" si="138"/>
        <v>79.42</v>
      </c>
      <c r="DC308">
        <f t="shared" si="139"/>
        <v>0</v>
      </c>
      <c r="DD308" t="s">
        <v>3</v>
      </c>
      <c r="DE308" t="s">
        <v>3</v>
      </c>
      <c r="DF308">
        <f t="shared" si="145"/>
        <v>0</v>
      </c>
      <c r="DG308">
        <f t="shared" si="134"/>
        <v>0</v>
      </c>
      <c r="DH308">
        <f t="shared" si="135"/>
        <v>0</v>
      </c>
      <c r="DI308">
        <f t="shared" si="116"/>
        <v>79.42</v>
      </c>
      <c r="DJ308">
        <f t="shared" si="149"/>
        <v>79.42</v>
      </c>
      <c r="DK308">
        <v>0</v>
      </c>
      <c r="DL308" t="s">
        <v>3</v>
      </c>
      <c r="DM308">
        <v>0</v>
      </c>
      <c r="DN308" t="s">
        <v>3</v>
      </c>
      <c r="DO308">
        <v>0</v>
      </c>
    </row>
    <row r="309" spans="1:119" x14ac:dyDescent="0.2">
      <c r="A309">
        <f>ROW(Source!A320)</f>
        <v>320</v>
      </c>
      <c r="B309">
        <v>78076343</v>
      </c>
      <c r="C309">
        <v>78077291</v>
      </c>
      <c r="D309">
        <v>23568435</v>
      </c>
      <c r="E309">
        <v>1</v>
      </c>
      <c r="F309">
        <v>1</v>
      </c>
      <c r="G309">
        <v>1</v>
      </c>
      <c r="H309">
        <v>1</v>
      </c>
      <c r="I309" t="s">
        <v>623</v>
      </c>
      <c r="J309" t="s">
        <v>3</v>
      </c>
      <c r="K309" t="s">
        <v>624</v>
      </c>
      <c r="L309">
        <v>1369</v>
      </c>
      <c r="N309">
        <v>1013</v>
      </c>
      <c r="O309" t="s">
        <v>492</v>
      </c>
      <c r="P309" t="s">
        <v>492</v>
      </c>
      <c r="Q309">
        <v>1</v>
      </c>
      <c r="W309">
        <v>0</v>
      </c>
      <c r="X309">
        <v>-618459034</v>
      </c>
      <c r="Y309">
        <f t="shared" si="137"/>
        <v>2.68</v>
      </c>
      <c r="AA309">
        <v>0</v>
      </c>
      <c r="AB309">
        <v>0</v>
      </c>
      <c r="AC309">
        <v>0</v>
      </c>
      <c r="AD309">
        <v>11.86</v>
      </c>
      <c r="AE309">
        <v>0</v>
      </c>
      <c r="AF309">
        <v>0</v>
      </c>
      <c r="AG309">
        <v>0</v>
      </c>
      <c r="AH309">
        <v>11.86</v>
      </c>
      <c r="AI309">
        <v>1</v>
      </c>
      <c r="AJ309">
        <v>1</v>
      </c>
      <c r="AK309">
        <v>1</v>
      </c>
      <c r="AL309">
        <v>1</v>
      </c>
      <c r="AM309">
        <v>-2</v>
      </c>
      <c r="AN309">
        <v>0</v>
      </c>
      <c r="AO309">
        <v>1</v>
      </c>
      <c r="AP309">
        <v>0</v>
      </c>
      <c r="AQ309">
        <v>0</v>
      </c>
      <c r="AR309">
        <v>0</v>
      </c>
      <c r="AS309" t="s">
        <v>3</v>
      </c>
      <c r="AT309">
        <v>2.68</v>
      </c>
      <c r="AU309" t="s">
        <v>3</v>
      </c>
      <c r="AV309">
        <v>1</v>
      </c>
      <c r="AW309">
        <v>2</v>
      </c>
      <c r="AX309">
        <v>78077299</v>
      </c>
      <c r="AY309">
        <v>1</v>
      </c>
      <c r="AZ309">
        <v>0</v>
      </c>
      <c r="BA309">
        <v>313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U309">
        <f>ROUND(AT309*Source!I320*AH309*AL309,2)</f>
        <v>31.78</v>
      </c>
      <c r="CV309">
        <f>ROUND(Y309*Source!I320,9)</f>
        <v>2.68</v>
      </c>
      <c r="CW309">
        <v>0</v>
      </c>
      <c r="CX309">
        <f>ROUND(Y309*Source!I320,9)</f>
        <v>2.68</v>
      </c>
      <c r="CY309">
        <f t="shared" si="146"/>
        <v>11.86</v>
      </c>
      <c r="CZ309">
        <f t="shared" si="147"/>
        <v>11.86</v>
      </c>
      <c r="DA309">
        <f t="shared" si="148"/>
        <v>1</v>
      </c>
      <c r="DB309">
        <f t="shared" si="138"/>
        <v>31.78</v>
      </c>
      <c r="DC309">
        <f t="shared" si="139"/>
        <v>0</v>
      </c>
      <c r="DD309" t="s">
        <v>3</v>
      </c>
      <c r="DE309" t="s">
        <v>3</v>
      </c>
      <c r="DF309">
        <f t="shared" si="145"/>
        <v>0</v>
      </c>
      <c r="DG309">
        <f t="shared" si="134"/>
        <v>0</v>
      </c>
      <c r="DH309">
        <f t="shared" si="135"/>
        <v>0</v>
      </c>
      <c r="DI309">
        <f t="shared" si="116"/>
        <v>31.78</v>
      </c>
      <c r="DJ309">
        <f t="shared" si="149"/>
        <v>31.78</v>
      </c>
      <c r="DK309">
        <v>0</v>
      </c>
      <c r="DL309" t="s">
        <v>3</v>
      </c>
      <c r="DM309">
        <v>0</v>
      </c>
      <c r="DN309" t="s">
        <v>3</v>
      </c>
      <c r="DO309">
        <v>0</v>
      </c>
    </row>
    <row r="310" spans="1:119" x14ac:dyDescent="0.2">
      <c r="A310">
        <f>ROW(Source!A320)</f>
        <v>320</v>
      </c>
      <c r="B310">
        <v>78076343</v>
      </c>
      <c r="C310">
        <v>78077291</v>
      </c>
      <c r="D310">
        <v>23568438</v>
      </c>
      <c r="E310">
        <v>1</v>
      </c>
      <c r="F310">
        <v>1</v>
      </c>
      <c r="G310">
        <v>1</v>
      </c>
      <c r="H310">
        <v>1</v>
      </c>
      <c r="I310" t="s">
        <v>495</v>
      </c>
      <c r="J310" t="s">
        <v>3</v>
      </c>
      <c r="K310" t="s">
        <v>496</v>
      </c>
      <c r="L310">
        <v>1369</v>
      </c>
      <c r="N310">
        <v>1013</v>
      </c>
      <c r="O310" t="s">
        <v>492</v>
      </c>
      <c r="P310" t="s">
        <v>492</v>
      </c>
      <c r="Q310">
        <v>1</v>
      </c>
      <c r="W310">
        <v>0</v>
      </c>
      <c r="X310">
        <v>712852101</v>
      </c>
      <c r="Y310">
        <f t="shared" si="137"/>
        <v>1.34</v>
      </c>
      <c r="AA310">
        <v>0</v>
      </c>
      <c r="AB310">
        <v>0</v>
      </c>
      <c r="AC310">
        <v>0</v>
      </c>
      <c r="AD310">
        <v>15.83</v>
      </c>
      <c r="AE310">
        <v>0</v>
      </c>
      <c r="AF310">
        <v>0</v>
      </c>
      <c r="AG310">
        <v>0</v>
      </c>
      <c r="AH310">
        <v>15.83</v>
      </c>
      <c r="AI310">
        <v>1</v>
      </c>
      <c r="AJ310">
        <v>1</v>
      </c>
      <c r="AK310">
        <v>1</v>
      </c>
      <c r="AL310">
        <v>1</v>
      </c>
      <c r="AM310">
        <v>-2</v>
      </c>
      <c r="AN310">
        <v>0</v>
      </c>
      <c r="AO310">
        <v>1</v>
      </c>
      <c r="AP310">
        <v>0</v>
      </c>
      <c r="AQ310">
        <v>0</v>
      </c>
      <c r="AR310">
        <v>0</v>
      </c>
      <c r="AS310" t="s">
        <v>3</v>
      </c>
      <c r="AT310">
        <v>1.34</v>
      </c>
      <c r="AU310" t="s">
        <v>3</v>
      </c>
      <c r="AV310">
        <v>1</v>
      </c>
      <c r="AW310">
        <v>2</v>
      </c>
      <c r="AX310">
        <v>78077300</v>
      </c>
      <c r="AY310">
        <v>1</v>
      </c>
      <c r="AZ310">
        <v>0</v>
      </c>
      <c r="BA310">
        <v>314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U310">
        <f>ROUND(AT310*Source!I320*AH310*AL310,2)</f>
        <v>21.21</v>
      </c>
      <c r="CV310">
        <f>ROUND(Y310*Source!I320,9)</f>
        <v>1.34</v>
      </c>
      <c r="CW310">
        <v>0</v>
      </c>
      <c r="CX310">
        <f>ROUND(Y310*Source!I320,9)</f>
        <v>1.34</v>
      </c>
      <c r="CY310">
        <f t="shared" si="146"/>
        <v>15.83</v>
      </c>
      <c r="CZ310">
        <f t="shared" si="147"/>
        <v>15.83</v>
      </c>
      <c r="DA310">
        <f t="shared" si="148"/>
        <v>1</v>
      </c>
      <c r="DB310">
        <f t="shared" si="138"/>
        <v>21.21</v>
      </c>
      <c r="DC310">
        <f t="shared" si="139"/>
        <v>0</v>
      </c>
      <c r="DD310" t="s">
        <v>3</v>
      </c>
      <c r="DE310" t="s">
        <v>3</v>
      </c>
      <c r="DF310">
        <f t="shared" si="145"/>
        <v>0</v>
      </c>
      <c r="DG310">
        <f t="shared" si="134"/>
        <v>0</v>
      </c>
      <c r="DH310">
        <f t="shared" si="135"/>
        <v>0</v>
      </c>
      <c r="DI310">
        <f t="shared" si="116"/>
        <v>21.21</v>
      </c>
      <c r="DJ310">
        <f t="shared" si="149"/>
        <v>21.21</v>
      </c>
      <c r="DK310">
        <v>0</v>
      </c>
      <c r="DL310" t="s">
        <v>3</v>
      </c>
      <c r="DM310">
        <v>0</v>
      </c>
      <c r="DN310" t="s">
        <v>3</v>
      </c>
      <c r="DO310">
        <v>0</v>
      </c>
    </row>
    <row r="311" spans="1:119" x14ac:dyDescent="0.2">
      <c r="A311">
        <f>ROW(Source!A320)</f>
        <v>320</v>
      </c>
      <c r="B311">
        <v>78076343</v>
      </c>
      <c r="C311">
        <v>78077291</v>
      </c>
      <c r="D311">
        <v>23411808</v>
      </c>
      <c r="E311">
        <v>1</v>
      </c>
      <c r="F311">
        <v>1</v>
      </c>
      <c r="G311">
        <v>1</v>
      </c>
      <c r="H311">
        <v>1</v>
      </c>
      <c r="I311" t="s">
        <v>625</v>
      </c>
      <c r="J311" t="s">
        <v>3</v>
      </c>
      <c r="K311" t="s">
        <v>626</v>
      </c>
      <c r="L311">
        <v>1369</v>
      </c>
      <c r="N311">
        <v>1013</v>
      </c>
      <c r="O311" t="s">
        <v>492</v>
      </c>
      <c r="P311" t="s">
        <v>492</v>
      </c>
      <c r="Q311">
        <v>1</v>
      </c>
      <c r="W311">
        <v>0</v>
      </c>
      <c r="X311">
        <v>-1698337347</v>
      </c>
      <c r="Y311">
        <f t="shared" si="137"/>
        <v>0.67</v>
      </c>
      <c r="AA311">
        <v>0</v>
      </c>
      <c r="AB311">
        <v>0</v>
      </c>
      <c r="AC311">
        <v>0</v>
      </c>
      <c r="AD311">
        <v>9.5399999999999991</v>
      </c>
      <c r="AE311">
        <v>0</v>
      </c>
      <c r="AF311">
        <v>0</v>
      </c>
      <c r="AG311">
        <v>0</v>
      </c>
      <c r="AH311">
        <v>9.5399999999999991</v>
      </c>
      <c r="AI311">
        <v>1</v>
      </c>
      <c r="AJ311">
        <v>1</v>
      </c>
      <c r="AK311">
        <v>1</v>
      </c>
      <c r="AL311">
        <v>1</v>
      </c>
      <c r="AM311">
        <v>-2</v>
      </c>
      <c r="AN311">
        <v>0</v>
      </c>
      <c r="AO311">
        <v>1</v>
      </c>
      <c r="AP311">
        <v>0</v>
      </c>
      <c r="AQ311">
        <v>0</v>
      </c>
      <c r="AR311">
        <v>0</v>
      </c>
      <c r="AS311" t="s">
        <v>3</v>
      </c>
      <c r="AT311">
        <v>0.67</v>
      </c>
      <c r="AU311" t="s">
        <v>3</v>
      </c>
      <c r="AV311">
        <v>1</v>
      </c>
      <c r="AW311">
        <v>2</v>
      </c>
      <c r="AX311">
        <v>78077301</v>
      </c>
      <c r="AY311">
        <v>1</v>
      </c>
      <c r="AZ311">
        <v>0</v>
      </c>
      <c r="BA311">
        <v>315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U311">
        <f>ROUND(AT311*Source!I320*AH311*AL311,2)</f>
        <v>6.39</v>
      </c>
      <c r="CV311">
        <f>ROUND(Y311*Source!I320,9)</f>
        <v>0.67</v>
      </c>
      <c r="CW311">
        <v>0</v>
      </c>
      <c r="CX311">
        <f>ROUND(Y311*Source!I320,9)</f>
        <v>0.67</v>
      </c>
      <c r="CY311">
        <f t="shared" si="146"/>
        <v>9.5399999999999991</v>
      </c>
      <c r="CZ311">
        <f t="shared" si="147"/>
        <v>9.5399999999999991</v>
      </c>
      <c r="DA311">
        <f t="shared" si="148"/>
        <v>1</v>
      </c>
      <c r="DB311">
        <f t="shared" si="138"/>
        <v>6.39</v>
      </c>
      <c r="DC311">
        <f t="shared" si="139"/>
        <v>0</v>
      </c>
      <c r="DD311" t="s">
        <v>3</v>
      </c>
      <c r="DE311" t="s">
        <v>3</v>
      </c>
      <c r="DF311">
        <f t="shared" si="145"/>
        <v>0</v>
      </c>
      <c r="DG311">
        <f t="shared" si="134"/>
        <v>0</v>
      </c>
      <c r="DH311">
        <f t="shared" si="135"/>
        <v>0</v>
      </c>
      <c r="DI311">
        <f t="shared" si="116"/>
        <v>6.39</v>
      </c>
      <c r="DJ311">
        <f t="shared" si="149"/>
        <v>6.39</v>
      </c>
      <c r="DK311">
        <v>0</v>
      </c>
      <c r="DL311" t="s">
        <v>3</v>
      </c>
      <c r="DM311">
        <v>0</v>
      </c>
      <c r="DN311" t="s">
        <v>3</v>
      </c>
      <c r="DO311">
        <v>0</v>
      </c>
    </row>
    <row r="312" spans="1:119" x14ac:dyDescent="0.2">
      <c r="A312">
        <f>ROW(Source!A321)</f>
        <v>321</v>
      </c>
      <c r="B312">
        <v>78076343</v>
      </c>
      <c r="C312">
        <v>78077302</v>
      </c>
      <c r="D312">
        <v>23411807</v>
      </c>
      <c r="E312">
        <v>1</v>
      </c>
      <c r="F312">
        <v>1</v>
      </c>
      <c r="G312">
        <v>1</v>
      </c>
      <c r="H312">
        <v>1</v>
      </c>
      <c r="I312" t="s">
        <v>490</v>
      </c>
      <c r="J312" t="s">
        <v>3</v>
      </c>
      <c r="K312" t="s">
        <v>491</v>
      </c>
      <c r="L312">
        <v>1369</v>
      </c>
      <c r="N312">
        <v>1013</v>
      </c>
      <c r="O312" t="s">
        <v>492</v>
      </c>
      <c r="P312" t="s">
        <v>492</v>
      </c>
      <c r="Q312">
        <v>1</v>
      </c>
      <c r="W312">
        <v>0</v>
      </c>
      <c r="X312">
        <v>-1730422519</v>
      </c>
      <c r="Y312">
        <f t="shared" si="137"/>
        <v>1.46</v>
      </c>
      <c r="AA312">
        <v>0</v>
      </c>
      <c r="AB312">
        <v>0</v>
      </c>
      <c r="AC312">
        <v>0</v>
      </c>
      <c r="AD312">
        <v>14.48</v>
      </c>
      <c r="AE312">
        <v>0</v>
      </c>
      <c r="AF312">
        <v>0</v>
      </c>
      <c r="AG312">
        <v>0</v>
      </c>
      <c r="AH312">
        <v>14.48</v>
      </c>
      <c r="AI312">
        <v>1</v>
      </c>
      <c r="AJ312">
        <v>1</v>
      </c>
      <c r="AK312">
        <v>1</v>
      </c>
      <c r="AL312">
        <v>1</v>
      </c>
      <c r="AM312">
        <v>-2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3</v>
      </c>
      <c r="AT312">
        <v>1.46</v>
      </c>
      <c r="AU312" t="s">
        <v>3</v>
      </c>
      <c r="AV312">
        <v>1</v>
      </c>
      <c r="AW312">
        <v>2</v>
      </c>
      <c r="AX312">
        <v>78077306</v>
      </c>
      <c r="AY312">
        <v>1</v>
      </c>
      <c r="AZ312">
        <v>0</v>
      </c>
      <c r="BA312">
        <v>316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U312">
        <f>ROUND(AT312*Source!I321*AH312*AL312,2)</f>
        <v>21.14</v>
      </c>
      <c r="CV312">
        <f>ROUND(Y312*Source!I321,9)</f>
        <v>1.46</v>
      </c>
      <c r="CW312">
        <v>0</v>
      </c>
      <c r="CX312">
        <f>ROUND(Y312*Source!I321,9)</f>
        <v>1.46</v>
      </c>
      <c r="CY312">
        <f t="shared" si="146"/>
        <v>14.48</v>
      </c>
      <c r="CZ312">
        <f t="shared" si="147"/>
        <v>14.48</v>
      </c>
      <c r="DA312">
        <f t="shared" si="148"/>
        <v>1</v>
      </c>
      <c r="DB312">
        <f t="shared" si="138"/>
        <v>21.14</v>
      </c>
      <c r="DC312">
        <f t="shared" si="139"/>
        <v>0</v>
      </c>
      <c r="DD312" t="s">
        <v>3</v>
      </c>
      <c r="DE312" t="s">
        <v>3</v>
      </c>
      <c r="DF312">
        <f t="shared" si="145"/>
        <v>0</v>
      </c>
      <c r="DG312">
        <f t="shared" si="134"/>
        <v>0</v>
      </c>
      <c r="DH312">
        <f t="shared" si="135"/>
        <v>0</v>
      </c>
      <c r="DI312">
        <f t="shared" si="116"/>
        <v>21.14</v>
      </c>
      <c r="DJ312">
        <f t="shared" si="149"/>
        <v>21.14</v>
      </c>
      <c r="DK312">
        <v>0</v>
      </c>
      <c r="DL312" t="s">
        <v>3</v>
      </c>
      <c r="DM312">
        <v>0</v>
      </c>
      <c r="DN312" t="s">
        <v>3</v>
      </c>
      <c r="DO312">
        <v>0</v>
      </c>
    </row>
    <row r="313" spans="1:119" x14ac:dyDescent="0.2">
      <c r="A313">
        <f>ROW(Source!A321)</f>
        <v>321</v>
      </c>
      <c r="B313">
        <v>78076343</v>
      </c>
      <c r="C313">
        <v>78077302</v>
      </c>
      <c r="D313">
        <v>23420374</v>
      </c>
      <c r="E313">
        <v>1</v>
      </c>
      <c r="F313">
        <v>1</v>
      </c>
      <c r="G313">
        <v>1</v>
      </c>
      <c r="H313">
        <v>1</v>
      </c>
      <c r="I313" t="s">
        <v>493</v>
      </c>
      <c r="J313" t="s">
        <v>3</v>
      </c>
      <c r="K313" t="s">
        <v>494</v>
      </c>
      <c r="L313">
        <v>1369</v>
      </c>
      <c r="N313">
        <v>1013</v>
      </c>
      <c r="O313" t="s">
        <v>492</v>
      </c>
      <c r="P313" t="s">
        <v>492</v>
      </c>
      <c r="Q313">
        <v>1</v>
      </c>
      <c r="W313">
        <v>0</v>
      </c>
      <c r="X313">
        <v>411985308</v>
      </c>
      <c r="Y313">
        <f t="shared" si="137"/>
        <v>1.17</v>
      </c>
      <c r="AA313">
        <v>0</v>
      </c>
      <c r="AB313">
        <v>0</v>
      </c>
      <c r="AC313">
        <v>0</v>
      </c>
      <c r="AD313">
        <v>13.17</v>
      </c>
      <c r="AE313">
        <v>0</v>
      </c>
      <c r="AF313">
        <v>0</v>
      </c>
      <c r="AG313">
        <v>0</v>
      </c>
      <c r="AH313">
        <v>13.17</v>
      </c>
      <c r="AI313">
        <v>1</v>
      </c>
      <c r="AJ313">
        <v>1</v>
      </c>
      <c r="AK313">
        <v>1</v>
      </c>
      <c r="AL313">
        <v>1</v>
      </c>
      <c r="AM313">
        <v>-2</v>
      </c>
      <c r="AN313">
        <v>0</v>
      </c>
      <c r="AO313">
        <v>1</v>
      </c>
      <c r="AP313">
        <v>0</v>
      </c>
      <c r="AQ313">
        <v>0</v>
      </c>
      <c r="AR313">
        <v>0</v>
      </c>
      <c r="AS313" t="s">
        <v>3</v>
      </c>
      <c r="AT313">
        <v>1.17</v>
      </c>
      <c r="AU313" t="s">
        <v>3</v>
      </c>
      <c r="AV313">
        <v>1</v>
      </c>
      <c r="AW313">
        <v>2</v>
      </c>
      <c r="AX313">
        <v>78077307</v>
      </c>
      <c r="AY313">
        <v>1</v>
      </c>
      <c r="AZ313">
        <v>0</v>
      </c>
      <c r="BA313">
        <v>317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U313">
        <f>ROUND(AT313*Source!I321*AH313*AL313,2)</f>
        <v>15.41</v>
      </c>
      <c r="CV313">
        <f>ROUND(Y313*Source!I321,9)</f>
        <v>1.17</v>
      </c>
      <c r="CW313">
        <v>0</v>
      </c>
      <c r="CX313">
        <f>ROUND(Y313*Source!I321,9)</f>
        <v>1.17</v>
      </c>
      <c r="CY313">
        <f t="shared" si="146"/>
        <v>13.17</v>
      </c>
      <c r="CZ313">
        <f t="shared" si="147"/>
        <v>13.17</v>
      </c>
      <c r="DA313">
        <f t="shared" si="148"/>
        <v>1</v>
      </c>
      <c r="DB313">
        <f t="shared" si="138"/>
        <v>15.41</v>
      </c>
      <c r="DC313">
        <f t="shared" si="139"/>
        <v>0</v>
      </c>
      <c r="DD313" t="s">
        <v>3</v>
      </c>
      <c r="DE313" t="s">
        <v>3</v>
      </c>
      <c r="DF313">
        <f t="shared" si="145"/>
        <v>0</v>
      </c>
      <c r="DG313">
        <f t="shared" si="134"/>
        <v>0</v>
      </c>
      <c r="DH313">
        <f t="shared" si="135"/>
        <v>0</v>
      </c>
      <c r="DI313">
        <f t="shared" si="116"/>
        <v>15.41</v>
      </c>
      <c r="DJ313">
        <f t="shared" si="149"/>
        <v>15.41</v>
      </c>
      <c r="DK313">
        <v>0</v>
      </c>
      <c r="DL313" t="s">
        <v>3</v>
      </c>
      <c r="DM313">
        <v>0</v>
      </c>
      <c r="DN313" t="s">
        <v>3</v>
      </c>
      <c r="DO313">
        <v>0</v>
      </c>
    </row>
    <row r="314" spans="1:119" x14ac:dyDescent="0.2">
      <c r="A314">
        <f>ROW(Source!A321)</f>
        <v>321</v>
      </c>
      <c r="B314">
        <v>78076343</v>
      </c>
      <c r="C314">
        <v>78077302</v>
      </c>
      <c r="D314">
        <v>23568438</v>
      </c>
      <c r="E314">
        <v>1</v>
      </c>
      <c r="F314">
        <v>1</v>
      </c>
      <c r="G314">
        <v>1</v>
      </c>
      <c r="H314">
        <v>1</v>
      </c>
      <c r="I314" t="s">
        <v>495</v>
      </c>
      <c r="J314" t="s">
        <v>3</v>
      </c>
      <c r="K314" t="s">
        <v>496</v>
      </c>
      <c r="L314">
        <v>1369</v>
      </c>
      <c r="N314">
        <v>1013</v>
      </c>
      <c r="O314" t="s">
        <v>492</v>
      </c>
      <c r="P314" t="s">
        <v>492</v>
      </c>
      <c r="Q314">
        <v>1</v>
      </c>
      <c r="W314">
        <v>0</v>
      </c>
      <c r="X314">
        <v>712852101</v>
      </c>
      <c r="Y314">
        <f t="shared" si="137"/>
        <v>1.87</v>
      </c>
      <c r="AA314">
        <v>0</v>
      </c>
      <c r="AB314">
        <v>0</v>
      </c>
      <c r="AC314">
        <v>0</v>
      </c>
      <c r="AD314">
        <v>15.83</v>
      </c>
      <c r="AE314">
        <v>0</v>
      </c>
      <c r="AF314">
        <v>0</v>
      </c>
      <c r="AG314">
        <v>0</v>
      </c>
      <c r="AH314">
        <v>15.83</v>
      </c>
      <c r="AI314">
        <v>1</v>
      </c>
      <c r="AJ314">
        <v>1</v>
      </c>
      <c r="AK314">
        <v>1</v>
      </c>
      <c r="AL314">
        <v>1</v>
      </c>
      <c r="AM314">
        <v>-2</v>
      </c>
      <c r="AN314">
        <v>0</v>
      </c>
      <c r="AO314">
        <v>1</v>
      </c>
      <c r="AP314">
        <v>0</v>
      </c>
      <c r="AQ314">
        <v>0</v>
      </c>
      <c r="AR314">
        <v>0</v>
      </c>
      <c r="AS314" t="s">
        <v>3</v>
      </c>
      <c r="AT314">
        <v>1.87</v>
      </c>
      <c r="AU314" t="s">
        <v>3</v>
      </c>
      <c r="AV314">
        <v>1</v>
      </c>
      <c r="AW314">
        <v>2</v>
      </c>
      <c r="AX314">
        <v>78077308</v>
      </c>
      <c r="AY314">
        <v>1</v>
      </c>
      <c r="AZ314">
        <v>0</v>
      </c>
      <c r="BA314">
        <v>318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U314">
        <f>ROUND(AT314*Source!I321*AH314*AL314,2)</f>
        <v>29.6</v>
      </c>
      <c r="CV314">
        <f>ROUND(Y314*Source!I321,9)</f>
        <v>1.87</v>
      </c>
      <c r="CW314">
        <v>0</v>
      </c>
      <c r="CX314">
        <f>ROUND(Y314*Source!I321,9)</f>
        <v>1.87</v>
      </c>
      <c r="CY314">
        <f t="shared" si="146"/>
        <v>15.83</v>
      </c>
      <c r="CZ314">
        <f t="shared" si="147"/>
        <v>15.83</v>
      </c>
      <c r="DA314">
        <f t="shared" si="148"/>
        <v>1</v>
      </c>
      <c r="DB314">
        <f t="shared" si="138"/>
        <v>29.6</v>
      </c>
      <c r="DC314">
        <f t="shared" si="139"/>
        <v>0</v>
      </c>
      <c r="DD314" t="s">
        <v>3</v>
      </c>
      <c r="DE314" t="s">
        <v>3</v>
      </c>
      <c r="DF314">
        <f t="shared" si="145"/>
        <v>0</v>
      </c>
      <c r="DG314">
        <f t="shared" si="134"/>
        <v>0</v>
      </c>
      <c r="DH314">
        <f t="shared" si="135"/>
        <v>0</v>
      </c>
      <c r="DI314">
        <f t="shared" si="116"/>
        <v>29.6</v>
      </c>
      <c r="DJ314">
        <f t="shared" si="149"/>
        <v>29.6</v>
      </c>
      <c r="DK314">
        <v>0</v>
      </c>
      <c r="DL314" t="s">
        <v>3</v>
      </c>
      <c r="DM314">
        <v>0</v>
      </c>
      <c r="DN314" t="s">
        <v>3</v>
      </c>
      <c r="DO314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78076699</v>
      </c>
      <c r="C1">
        <v>78076695</v>
      </c>
      <c r="D1">
        <v>23411807</v>
      </c>
      <c r="E1">
        <v>1</v>
      </c>
      <c r="F1">
        <v>1</v>
      </c>
      <c r="G1">
        <v>1</v>
      </c>
      <c r="H1">
        <v>1</v>
      </c>
      <c r="I1" t="s">
        <v>490</v>
      </c>
      <c r="J1" t="s">
        <v>3</v>
      </c>
      <c r="K1" t="s">
        <v>491</v>
      </c>
      <c r="L1">
        <v>1369</v>
      </c>
      <c r="N1">
        <v>1013</v>
      </c>
      <c r="O1" t="s">
        <v>492</v>
      </c>
      <c r="P1" t="s">
        <v>492</v>
      </c>
      <c r="Q1">
        <v>1</v>
      </c>
      <c r="X1">
        <v>11.69</v>
      </c>
      <c r="Y1">
        <v>0</v>
      </c>
      <c r="Z1">
        <v>0</v>
      </c>
      <c r="AA1">
        <v>0</v>
      </c>
      <c r="AB1">
        <v>14.48</v>
      </c>
      <c r="AC1">
        <v>0</v>
      </c>
      <c r="AD1">
        <v>1</v>
      </c>
      <c r="AE1">
        <v>1</v>
      </c>
      <c r="AF1" t="s">
        <v>3</v>
      </c>
      <c r="AG1">
        <v>11.69</v>
      </c>
      <c r="AH1">
        <v>2</v>
      </c>
      <c r="AI1">
        <v>78076696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78076700</v>
      </c>
      <c r="C2">
        <v>78076695</v>
      </c>
      <c r="D2">
        <v>23420374</v>
      </c>
      <c r="E2">
        <v>1</v>
      </c>
      <c r="F2">
        <v>1</v>
      </c>
      <c r="G2">
        <v>1</v>
      </c>
      <c r="H2">
        <v>1</v>
      </c>
      <c r="I2" t="s">
        <v>493</v>
      </c>
      <c r="J2" t="s">
        <v>3</v>
      </c>
      <c r="K2" t="s">
        <v>494</v>
      </c>
      <c r="L2">
        <v>1369</v>
      </c>
      <c r="N2">
        <v>1013</v>
      </c>
      <c r="O2" t="s">
        <v>492</v>
      </c>
      <c r="P2" t="s">
        <v>492</v>
      </c>
      <c r="Q2">
        <v>1</v>
      </c>
      <c r="X2">
        <v>14.62</v>
      </c>
      <c r="Y2">
        <v>0</v>
      </c>
      <c r="Z2">
        <v>0</v>
      </c>
      <c r="AA2">
        <v>0</v>
      </c>
      <c r="AB2">
        <v>13.17</v>
      </c>
      <c r="AC2">
        <v>0</v>
      </c>
      <c r="AD2">
        <v>1</v>
      </c>
      <c r="AE2">
        <v>1</v>
      </c>
      <c r="AF2" t="s">
        <v>3</v>
      </c>
      <c r="AG2">
        <v>14.62</v>
      </c>
      <c r="AH2">
        <v>2</v>
      </c>
      <c r="AI2">
        <v>78076697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ROW(Source!A28)</f>
        <v>28</v>
      </c>
      <c r="B3">
        <v>78076701</v>
      </c>
      <c r="C3">
        <v>78076695</v>
      </c>
      <c r="D3">
        <v>23568438</v>
      </c>
      <c r="E3">
        <v>1</v>
      </c>
      <c r="F3">
        <v>1</v>
      </c>
      <c r="G3">
        <v>1</v>
      </c>
      <c r="H3">
        <v>1</v>
      </c>
      <c r="I3" t="s">
        <v>495</v>
      </c>
      <c r="J3" t="s">
        <v>3</v>
      </c>
      <c r="K3" t="s">
        <v>496</v>
      </c>
      <c r="L3">
        <v>1369</v>
      </c>
      <c r="N3">
        <v>1013</v>
      </c>
      <c r="O3" t="s">
        <v>492</v>
      </c>
      <c r="P3" t="s">
        <v>492</v>
      </c>
      <c r="Q3">
        <v>1</v>
      </c>
      <c r="X3">
        <v>18.7</v>
      </c>
      <c r="Y3">
        <v>0</v>
      </c>
      <c r="Z3">
        <v>0</v>
      </c>
      <c r="AA3">
        <v>0</v>
      </c>
      <c r="AB3">
        <v>15.83</v>
      </c>
      <c r="AC3">
        <v>0</v>
      </c>
      <c r="AD3">
        <v>1</v>
      </c>
      <c r="AE3">
        <v>1</v>
      </c>
      <c r="AF3" t="s">
        <v>3</v>
      </c>
      <c r="AG3">
        <v>18.7</v>
      </c>
      <c r="AH3">
        <v>2</v>
      </c>
      <c r="AI3">
        <v>78076698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ROW(Source!A29)</f>
        <v>29</v>
      </c>
      <c r="B4">
        <v>78076706</v>
      </c>
      <c r="C4">
        <v>78076702</v>
      </c>
      <c r="D4">
        <v>23411807</v>
      </c>
      <c r="E4">
        <v>1</v>
      </c>
      <c r="F4">
        <v>1</v>
      </c>
      <c r="G4">
        <v>1</v>
      </c>
      <c r="H4">
        <v>1</v>
      </c>
      <c r="I4" t="s">
        <v>490</v>
      </c>
      <c r="J4" t="s">
        <v>3</v>
      </c>
      <c r="K4" t="s">
        <v>491</v>
      </c>
      <c r="L4">
        <v>1369</v>
      </c>
      <c r="N4">
        <v>1013</v>
      </c>
      <c r="O4" t="s">
        <v>492</v>
      </c>
      <c r="P4" t="s">
        <v>492</v>
      </c>
      <c r="Q4">
        <v>1</v>
      </c>
      <c r="X4">
        <v>7.31</v>
      </c>
      <c r="Y4">
        <v>0</v>
      </c>
      <c r="Z4">
        <v>0</v>
      </c>
      <c r="AA4">
        <v>0</v>
      </c>
      <c r="AB4">
        <v>14.48</v>
      </c>
      <c r="AC4">
        <v>0</v>
      </c>
      <c r="AD4">
        <v>1</v>
      </c>
      <c r="AE4">
        <v>1</v>
      </c>
      <c r="AF4" t="s">
        <v>3</v>
      </c>
      <c r="AG4">
        <v>7.31</v>
      </c>
      <c r="AH4">
        <v>2</v>
      </c>
      <c r="AI4">
        <v>78076703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ROW(Source!A29)</f>
        <v>29</v>
      </c>
      <c r="B5">
        <v>78076707</v>
      </c>
      <c r="C5">
        <v>78076702</v>
      </c>
      <c r="D5">
        <v>23420374</v>
      </c>
      <c r="E5">
        <v>1</v>
      </c>
      <c r="F5">
        <v>1</v>
      </c>
      <c r="G5">
        <v>1</v>
      </c>
      <c r="H5">
        <v>1</v>
      </c>
      <c r="I5" t="s">
        <v>493</v>
      </c>
      <c r="J5" t="s">
        <v>3</v>
      </c>
      <c r="K5" t="s">
        <v>494</v>
      </c>
      <c r="L5">
        <v>1369</v>
      </c>
      <c r="N5">
        <v>1013</v>
      </c>
      <c r="O5" t="s">
        <v>492</v>
      </c>
      <c r="P5" t="s">
        <v>492</v>
      </c>
      <c r="Q5">
        <v>1</v>
      </c>
      <c r="X5">
        <v>5.85</v>
      </c>
      <c r="Y5">
        <v>0</v>
      </c>
      <c r="Z5">
        <v>0</v>
      </c>
      <c r="AA5">
        <v>0</v>
      </c>
      <c r="AB5">
        <v>13.17</v>
      </c>
      <c r="AC5">
        <v>0</v>
      </c>
      <c r="AD5">
        <v>1</v>
      </c>
      <c r="AE5">
        <v>1</v>
      </c>
      <c r="AF5" t="s">
        <v>3</v>
      </c>
      <c r="AG5">
        <v>5.85</v>
      </c>
      <c r="AH5">
        <v>2</v>
      </c>
      <c r="AI5">
        <v>78076704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ROW(Source!A29)</f>
        <v>29</v>
      </c>
      <c r="B6">
        <v>78076708</v>
      </c>
      <c r="C6">
        <v>78076702</v>
      </c>
      <c r="D6">
        <v>23568438</v>
      </c>
      <c r="E6">
        <v>1</v>
      </c>
      <c r="F6">
        <v>1</v>
      </c>
      <c r="G6">
        <v>1</v>
      </c>
      <c r="H6">
        <v>1</v>
      </c>
      <c r="I6" t="s">
        <v>495</v>
      </c>
      <c r="J6" t="s">
        <v>3</v>
      </c>
      <c r="K6" t="s">
        <v>496</v>
      </c>
      <c r="L6">
        <v>1369</v>
      </c>
      <c r="N6">
        <v>1013</v>
      </c>
      <c r="O6" t="s">
        <v>492</v>
      </c>
      <c r="P6" t="s">
        <v>492</v>
      </c>
      <c r="Q6">
        <v>1</v>
      </c>
      <c r="X6">
        <v>9.34</v>
      </c>
      <c r="Y6">
        <v>0</v>
      </c>
      <c r="Z6">
        <v>0</v>
      </c>
      <c r="AA6">
        <v>0</v>
      </c>
      <c r="AB6">
        <v>15.83</v>
      </c>
      <c r="AC6">
        <v>0</v>
      </c>
      <c r="AD6">
        <v>1</v>
      </c>
      <c r="AE6">
        <v>1</v>
      </c>
      <c r="AF6" t="s">
        <v>3</v>
      </c>
      <c r="AG6">
        <v>9.34</v>
      </c>
      <c r="AH6">
        <v>2</v>
      </c>
      <c r="AI6">
        <v>78076705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ROW(Source!A30)</f>
        <v>30</v>
      </c>
      <c r="B7">
        <v>78076713</v>
      </c>
      <c r="C7">
        <v>78076709</v>
      </c>
      <c r="D7">
        <v>23411807</v>
      </c>
      <c r="E7">
        <v>1</v>
      </c>
      <c r="F7">
        <v>1</v>
      </c>
      <c r="G7">
        <v>1</v>
      </c>
      <c r="H7">
        <v>1</v>
      </c>
      <c r="I7" t="s">
        <v>490</v>
      </c>
      <c r="J7" t="s">
        <v>3</v>
      </c>
      <c r="K7" t="s">
        <v>491</v>
      </c>
      <c r="L7">
        <v>1369</v>
      </c>
      <c r="N7">
        <v>1013</v>
      </c>
      <c r="O7" t="s">
        <v>492</v>
      </c>
      <c r="P7" t="s">
        <v>492</v>
      </c>
      <c r="Q7">
        <v>1</v>
      </c>
      <c r="X7">
        <v>1.46</v>
      </c>
      <c r="Y7">
        <v>0</v>
      </c>
      <c r="Z7">
        <v>0</v>
      </c>
      <c r="AA7">
        <v>0</v>
      </c>
      <c r="AB7">
        <v>14.48</v>
      </c>
      <c r="AC7">
        <v>0</v>
      </c>
      <c r="AD7">
        <v>1</v>
      </c>
      <c r="AE7">
        <v>1</v>
      </c>
      <c r="AF7" t="s">
        <v>3</v>
      </c>
      <c r="AG7">
        <v>1.46</v>
      </c>
      <c r="AH7">
        <v>2</v>
      </c>
      <c r="AI7">
        <v>78076710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ROW(Source!A30)</f>
        <v>30</v>
      </c>
      <c r="B8">
        <v>78076714</v>
      </c>
      <c r="C8">
        <v>78076709</v>
      </c>
      <c r="D8">
        <v>23420374</v>
      </c>
      <c r="E8">
        <v>1</v>
      </c>
      <c r="F8">
        <v>1</v>
      </c>
      <c r="G8">
        <v>1</v>
      </c>
      <c r="H8">
        <v>1</v>
      </c>
      <c r="I8" t="s">
        <v>493</v>
      </c>
      <c r="J8" t="s">
        <v>3</v>
      </c>
      <c r="K8" t="s">
        <v>494</v>
      </c>
      <c r="L8">
        <v>1369</v>
      </c>
      <c r="N8">
        <v>1013</v>
      </c>
      <c r="O8" t="s">
        <v>492</v>
      </c>
      <c r="P8" t="s">
        <v>492</v>
      </c>
      <c r="Q8">
        <v>1</v>
      </c>
      <c r="X8">
        <v>1.17</v>
      </c>
      <c r="Y8">
        <v>0</v>
      </c>
      <c r="Z8">
        <v>0</v>
      </c>
      <c r="AA8">
        <v>0</v>
      </c>
      <c r="AB8">
        <v>13.17</v>
      </c>
      <c r="AC8">
        <v>0</v>
      </c>
      <c r="AD8">
        <v>1</v>
      </c>
      <c r="AE8">
        <v>1</v>
      </c>
      <c r="AF8" t="s">
        <v>3</v>
      </c>
      <c r="AG8">
        <v>1.17</v>
      </c>
      <c r="AH8">
        <v>2</v>
      </c>
      <c r="AI8">
        <v>78076711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ROW(Source!A30)</f>
        <v>30</v>
      </c>
      <c r="B9">
        <v>78076715</v>
      </c>
      <c r="C9">
        <v>78076709</v>
      </c>
      <c r="D9">
        <v>23568438</v>
      </c>
      <c r="E9">
        <v>1</v>
      </c>
      <c r="F9">
        <v>1</v>
      </c>
      <c r="G9">
        <v>1</v>
      </c>
      <c r="H9">
        <v>1</v>
      </c>
      <c r="I9" t="s">
        <v>495</v>
      </c>
      <c r="J9" t="s">
        <v>3</v>
      </c>
      <c r="K9" t="s">
        <v>496</v>
      </c>
      <c r="L9">
        <v>1369</v>
      </c>
      <c r="N9">
        <v>1013</v>
      </c>
      <c r="O9" t="s">
        <v>492</v>
      </c>
      <c r="P9" t="s">
        <v>492</v>
      </c>
      <c r="Q9">
        <v>1</v>
      </c>
      <c r="X9">
        <v>1.87</v>
      </c>
      <c r="Y9">
        <v>0</v>
      </c>
      <c r="Z9">
        <v>0</v>
      </c>
      <c r="AA9">
        <v>0</v>
      </c>
      <c r="AB9">
        <v>15.83</v>
      </c>
      <c r="AC9">
        <v>0</v>
      </c>
      <c r="AD9">
        <v>1</v>
      </c>
      <c r="AE9">
        <v>1</v>
      </c>
      <c r="AF9" t="s">
        <v>3</v>
      </c>
      <c r="AG9">
        <v>1.87</v>
      </c>
      <c r="AH9">
        <v>2</v>
      </c>
      <c r="AI9">
        <v>78076712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ROW(Source!A31)</f>
        <v>31</v>
      </c>
      <c r="B10">
        <v>78076720</v>
      </c>
      <c r="C10">
        <v>78076716</v>
      </c>
      <c r="D10">
        <v>23411807</v>
      </c>
      <c r="E10">
        <v>1</v>
      </c>
      <c r="F10">
        <v>1</v>
      </c>
      <c r="G10">
        <v>1</v>
      </c>
      <c r="H10">
        <v>1</v>
      </c>
      <c r="I10" t="s">
        <v>490</v>
      </c>
      <c r="J10" t="s">
        <v>3</v>
      </c>
      <c r="K10" t="s">
        <v>491</v>
      </c>
      <c r="L10">
        <v>1369</v>
      </c>
      <c r="N10">
        <v>1013</v>
      </c>
      <c r="O10" t="s">
        <v>492</v>
      </c>
      <c r="P10" t="s">
        <v>492</v>
      </c>
      <c r="Q10">
        <v>1</v>
      </c>
      <c r="X10">
        <v>29.27</v>
      </c>
      <c r="Y10">
        <v>0</v>
      </c>
      <c r="Z10">
        <v>0</v>
      </c>
      <c r="AA10">
        <v>0</v>
      </c>
      <c r="AB10">
        <v>14.48</v>
      </c>
      <c r="AC10">
        <v>0</v>
      </c>
      <c r="AD10">
        <v>1</v>
      </c>
      <c r="AE10">
        <v>1</v>
      </c>
      <c r="AF10" t="s">
        <v>3</v>
      </c>
      <c r="AG10">
        <v>29.27</v>
      </c>
      <c r="AH10">
        <v>2</v>
      </c>
      <c r="AI10">
        <v>78076717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ROW(Source!A31)</f>
        <v>31</v>
      </c>
      <c r="B11">
        <v>78076721</v>
      </c>
      <c r="C11">
        <v>78076716</v>
      </c>
      <c r="D11">
        <v>23420374</v>
      </c>
      <c r="E11">
        <v>1</v>
      </c>
      <c r="F11">
        <v>1</v>
      </c>
      <c r="G11">
        <v>1</v>
      </c>
      <c r="H11">
        <v>1</v>
      </c>
      <c r="I11" t="s">
        <v>493</v>
      </c>
      <c r="J11" t="s">
        <v>3</v>
      </c>
      <c r="K11" t="s">
        <v>494</v>
      </c>
      <c r="L11">
        <v>1369</v>
      </c>
      <c r="N11">
        <v>1013</v>
      </c>
      <c r="O11" t="s">
        <v>492</v>
      </c>
      <c r="P11" t="s">
        <v>492</v>
      </c>
      <c r="Q11">
        <v>1</v>
      </c>
      <c r="X11">
        <v>23.4</v>
      </c>
      <c r="Y11">
        <v>0</v>
      </c>
      <c r="Z11">
        <v>0</v>
      </c>
      <c r="AA11">
        <v>0</v>
      </c>
      <c r="AB11">
        <v>13.17</v>
      </c>
      <c r="AC11">
        <v>0</v>
      </c>
      <c r="AD11">
        <v>1</v>
      </c>
      <c r="AE11">
        <v>1</v>
      </c>
      <c r="AF11" t="s">
        <v>3</v>
      </c>
      <c r="AG11">
        <v>23.4</v>
      </c>
      <c r="AH11">
        <v>2</v>
      </c>
      <c r="AI11">
        <v>78076718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ROW(Source!A31)</f>
        <v>31</v>
      </c>
      <c r="B12">
        <v>78076722</v>
      </c>
      <c r="C12">
        <v>78076716</v>
      </c>
      <c r="D12">
        <v>23568438</v>
      </c>
      <c r="E12">
        <v>1</v>
      </c>
      <c r="F12">
        <v>1</v>
      </c>
      <c r="G12">
        <v>1</v>
      </c>
      <c r="H12">
        <v>1</v>
      </c>
      <c r="I12" t="s">
        <v>495</v>
      </c>
      <c r="J12" t="s">
        <v>3</v>
      </c>
      <c r="K12" t="s">
        <v>496</v>
      </c>
      <c r="L12">
        <v>1369</v>
      </c>
      <c r="N12">
        <v>1013</v>
      </c>
      <c r="O12" t="s">
        <v>492</v>
      </c>
      <c r="P12" t="s">
        <v>492</v>
      </c>
      <c r="Q12">
        <v>1</v>
      </c>
      <c r="X12">
        <v>37.369999999999997</v>
      </c>
      <c r="Y12">
        <v>0</v>
      </c>
      <c r="Z12">
        <v>0</v>
      </c>
      <c r="AA12">
        <v>0</v>
      </c>
      <c r="AB12">
        <v>15.83</v>
      </c>
      <c r="AC12">
        <v>0</v>
      </c>
      <c r="AD12">
        <v>1</v>
      </c>
      <c r="AE12">
        <v>1</v>
      </c>
      <c r="AF12" t="s">
        <v>3</v>
      </c>
      <c r="AG12">
        <v>37.369999999999997</v>
      </c>
      <c r="AH12">
        <v>2</v>
      </c>
      <c r="AI12">
        <v>78076719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ROW(Source!A32)</f>
        <v>32</v>
      </c>
      <c r="B13">
        <v>78076730</v>
      </c>
      <c r="C13">
        <v>78076723</v>
      </c>
      <c r="D13">
        <v>23356398</v>
      </c>
      <c r="E13">
        <v>1</v>
      </c>
      <c r="F13">
        <v>1</v>
      </c>
      <c r="G13">
        <v>1</v>
      </c>
      <c r="H13">
        <v>1</v>
      </c>
      <c r="I13" t="s">
        <v>497</v>
      </c>
      <c r="J13" t="s">
        <v>3</v>
      </c>
      <c r="K13" t="s">
        <v>498</v>
      </c>
      <c r="L13">
        <v>1369</v>
      </c>
      <c r="N13">
        <v>1013</v>
      </c>
      <c r="O13" t="s">
        <v>492</v>
      </c>
      <c r="P13" t="s">
        <v>492</v>
      </c>
      <c r="Q13">
        <v>1</v>
      </c>
      <c r="X13">
        <v>11.7</v>
      </c>
      <c r="Y13">
        <v>0</v>
      </c>
      <c r="Z13">
        <v>0</v>
      </c>
      <c r="AA13">
        <v>0</v>
      </c>
      <c r="AB13">
        <v>9.4</v>
      </c>
      <c r="AC13">
        <v>0</v>
      </c>
      <c r="AD13">
        <v>1</v>
      </c>
      <c r="AE13">
        <v>1</v>
      </c>
      <c r="AF13" t="s">
        <v>3</v>
      </c>
      <c r="AG13">
        <v>11.7</v>
      </c>
      <c r="AH13">
        <v>2</v>
      </c>
      <c r="AI13">
        <v>78076724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ROW(Source!A32)</f>
        <v>32</v>
      </c>
      <c r="B14">
        <v>78076731</v>
      </c>
      <c r="C14">
        <v>78076723</v>
      </c>
      <c r="D14">
        <v>37804065</v>
      </c>
      <c r="E14">
        <v>1</v>
      </c>
      <c r="F14">
        <v>1</v>
      </c>
      <c r="G14">
        <v>1</v>
      </c>
      <c r="H14">
        <v>2</v>
      </c>
      <c r="I14" t="s">
        <v>499</v>
      </c>
      <c r="J14" t="s">
        <v>500</v>
      </c>
      <c r="K14" t="s">
        <v>501</v>
      </c>
      <c r="L14">
        <v>1368</v>
      </c>
      <c r="N14">
        <v>1011</v>
      </c>
      <c r="O14" t="s">
        <v>187</v>
      </c>
      <c r="P14" t="s">
        <v>187</v>
      </c>
      <c r="Q14">
        <v>1</v>
      </c>
      <c r="X14">
        <v>0.16</v>
      </c>
      <c r="Y14">
        <v>0</v>
      </c>
      <c r="Z14">
        <v>2.15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0.16</v>
      </c>
      <c r="AH14">
        <v>2</v>
      </c>
      <c r="AI14">
        <v>78076725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ROW(Source!A32)</f>
        <v>32</v>
      </c>
      <c r="B15">
        <v>78076732</v>
      </c>
      <c r="C15">
        <v>78076723</v>
      </c>
      <c r="D15">
        <v>37729677</v>
      </c>
      <c r="E15">
        <v>1</v>
      </c>
      <c r="F15">
        <v>1</v>
      </c>
      <c r="G15">
        <v>1</v>
      </c>
      <c r="H15">
        <v>3</v>
      </c>
      <c r="I15" t="s">
        <v>502</v>
      </c>
      <c r="J15" t="s">
        <v>503</v>
      </c>
      <c r="K15" t="s">
        <v>504</v>
      </c>
      <c r="L15">
        <v>1346</v>
      </c>
      <c r="N15">
        <v>1009</v>
      </c>
      <c r="O15" t="s">
        <v>505</v>
      </c>
      <c r="P15" t="s">
        <v>505</v>
      </c>
      <c r="Q15">
        <v>1</v>
      </c>
      <c r="X15">
        <v>0.01</v>
      </c>
      <c r="Y15">
        <v>28.4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36</v>
      </c>
      <c r="AG15">
        <v>0</v>
      </c>
      <c r="AH15">
        <v>2</v>
      </c>
      <c r="AI15">
        <v>78076726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ROW(Source!A32)</f>
        <v>32</v>
      </c>
      <c r="B16">
        <v>78076733</v>
      </c>
      <c r="C16">
        <v>78076723</v>
      </c>
      <c r="D16">
        <v>37737071</v>
      </c>
      <c r="E16">
        <v>1</v>
      </c>
      <c r="F16">
        <v>1</v>
      </c>
      <c r="G16">
        <v>1</v>
      </c>
      <c r="H16">
        <v>3</v>
      </c>
      <c r="I16" t="s">
        <v>506</v>
      </c>
      <c r="J16" t="s">
        <v>507</v>
      </c>
      <c r="K16" t="s">
        <v>508</v>
      </c>
      <c r="L16">
        <v>1358</v>
      </c>
      <c r="N16">
        <v>1010</v>
      </c>
      <c r="O16" t="s">
        <v>509</v>
      </c>
      <c r="P16" t="s">
        <v>509</v>
      </c>
      <c r="Q16">
        <v>10</v>
      </c>
      <c r="X16">
        <v>0.4</v>
      </c>
      <c r="Y16">
        <v>8.4700000000000006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36</v>
      </c>
      <c r="AG16">
        <v>0</v>
      </c>
      <c r="AH16">
        <v>2</v>
      </c>
      <c r="AI16">
        <v>78076727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ROW(Source!A32)</f>
        <v>32</v>
      </c>
      <c r="B17">
        <v>78076734</v>
      </c>
      <c r="C17">
        <v>78076723</v>
      </c>
      <c r="D17">
        <v>37785795</v>
      </c>
      <c r="E17">
        <v>1</v>
      </c>
      <c r="F17">
        <v>1</v>
      </c>
      <c r="G17">
        <v>1</v>
      </c>
      <c r="H17">
        <v>3</v>
      </c>
      <c r="I17" t="s">
        <v>510</v>
      </c>
      <c r="J17" t="s">
        <v>511</v>
      </c>
      <c r="K17" t="s">
        <v>512</v>
      </c>
      <c r="L17">
        <v>1346</v>
      </c>
      <c r="N17">
        <v>1009</v>
      </c>
      <c r="O17" t="s">
        <v>505</v>
      </c>
      <c r="P17" t="s">
        <v>505</v>
      </c>
      <c r="Q17">
        <v>1</v>
      </c>
      <c r="X17">
        <v>0.1</v>
      </c>
      <c r="Y17">
        <v>69.03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36</v>
      </c>
      <c r="AG17">
        <v>0</v>
      </c>
      <c r="AH17">
        <v>2</v>
      </c>
      <c r="AI17">
        <v>78076728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ROW(Source!A32)</f>
        <v>32</v>
      </c>
      <c r="B18">
        <v>78076735</v>
      </c>
      <c r="C18">
        <v>78076723</v>
      </c>
      <c r="D18">
        <v>37801918</v>
      </c>
      <c r="E18">
        <v>1</v>
      </c>
      <c r="F18">
        <v>1</v>
      </c>
      <c r="G18">
        <v>1</v>
      </c>
      <c r="H18">
        <v>3</v>
      </c>
      <c r="I18" t="s">
        <v>513</v>
      </c>
      <c r="J18" t="s">
        <v>514</v>
      </c>
      <c r="K18" t="s">
        <v>515</v>
      </c>
      <c r="L18">
        <v>1374</v>
      </c>
      <c r="N18">
        <v>1013</v>
      </c>
      <c r="O18" t="s">
        <v>516</v>
      </c>
      <c r="P18" t="s">
        <v>516</v>
      </c>
      <c r="Q18">
        <v>1</v>
      </c>
      <c r="X18">
        <v>2.2000000000000002</v>
      </c>
      <c r="Y18">
        <v>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36</v>
      </c>
      <c r="AG18">
        <v>0</v>
      </c>
      <c r="AH18">
        <v>2</v>
      </c>
      <c r="AI18">
        <v>78076729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ROW(Source!A34)</f>
        <v>34</v>
      </c>
      <c r="B19">
        <v>78076745</v>
      </c>
      <c r="C19">
        <v>78076737</v>
      </c>
      <c r="D19">
        <v>23365084</v>
      </c>
      <c r="E19">
        <v>1</v>
      </c>
      <c r="F19">
        <v>1</v>
      </c>
      <c r="G19">
        <v>1</v>
      </c>
      <c r="H19">
        <v>1</v>
      </c>
      <c r="I19" t="s">
        <v>517</v>
      </c>
      <c r="J19" t="s">
        <v>3</v>
      </c>
      <c r="K19" t="s">
        <v>518</v>
      </c>
      <c r="L19">
        <v>1369</v>
      </c>
      <c r="N19">
        <v>1013</v>
      </c>
      <c r="O19" t="s">
        <v>492</v>
      </c>
      <c r="P19" t="s">
        <v>492</v>
      </c>
      <c r="Q19">
        <v>1</v>
      </c>
      <c r="X19">
        <v>5.76</v>
      </c>
      <c r="Y19">
        <v>0</v>
      </c>
      <c r="Z19">
        <v>0</v>
      </c>
      <c r="AA19">
        <v>0</v>
      </c>
      <c r="AB19">
        <v>9.68</v>
      </c>
      <c r="AC19">
        <v>0</v>
      </c>
      <c r="AD19">
        <v>1</v>
      </c>
      <c r="AE19">
        <v>1</v>
      </c>
      <c r="AF19" t="s">
        <v>3</v>
      </c>
      <c r="AG19">
        <v>5.76</v>
      </c>
      <c r="AH19">
        <v>2</v>
      </c>
      <c r="AI19">
        <v>78076738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ROW(Source!A34)</f>
        <v>34</v>
      </c>
      <c r="B20">
        <v>78076746</v>
      </c>
      <c r="C20">
        <v>78076737</v>
      </c>
      <c r="D20">
        <v>37804065</v>
      </c>
      <c r="E20">
        <v>1</v>
      </c>
      <c r="F20">
        <v>1</v>
      </c>
      <c r="G20">
        <v>1</v>
      </c>
      <c r="H20">
        <v>2</v>
      </c>
      <c r="I20" t="s">
        <v>499</v>
      </c>
      <c r="J20" t="s">
        <v>500</v>
      </c>
      <c r="K20" t="s">
        <v>501</v>
      </c>
      <c r="L20">
        <v>1368</v>
      </c>
      <c r="N20">
        <v>1011</v>
      </c>
      <c r="O20" t="s">
        <v>187</v>
      </c>
      <c r="P20" t="s">
        <v>187</v>
      </c>
      <c r="Q20">
        <v>1</v>
      </c>
      <c r="X20">
        <v>0.17</v>
      </c>
      <c r="Y20">
        <v>0</v>
      </c>
      <c r="Z20">
        <v>2.15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0.17</v>
      </c>
      <c r="AH20">
        <v>2</v>
      </c>
      <c r="AI20">
        <v>78076739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ROW(Source!A34)</f>
        <v>34</v>
      </c>
      <c r="B21">
        <v>78076747</v>
      </c>
      <c r="C21">
        <v>78076737</v>
      </c>
      <c r="D21">
        <v>37729677</v>
      </c>
      <c r="E21">
        <v>1</v>
      </c>
      <c r="F21">
        <v>1</v>
      </c>
      <c r="G21">
        <v>1</v>
      </c>
      <c r="H21">
        <v>3</v>
      </c>
      <c r="I21" t="s">
        <v>502</v>
      </c>
      <c r="J21" t="s">
        <v>503</v>
      </c>
      <c r="K21" t="s">
        <v>504</v>
      </c>
      <c r="L21">
        <v>1346</v>
      </c>
      <c r="N21">
        <v>1009</v>
      </c>
      <c r="O21" t="s">
        <v>505</v>
      </c>
      <c r="P21" t="s">
        <v>505</v>
      </c>
      <c r="Q21">
        <v>1</v>
      </c>
      <c r="X21">
        <v>3.8E-3</v>
      </c>
      <c r="Y21">
        <v>28.4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36</v>
      </c>
      <c r="AG21">
        <v>0</v>
      </c>
      <c r="AH21">
        <v>2</v>
      </c>
      <c r="AI21">
        <v>78076740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ROW(Source!A34)</f>
        <v>34</v>
      </c>
      <c r="B22">
        <v>78076748</v>
      </c>
      <c r="C22">
        <v>78076737</v>
      </c>
      <c r="D22">
        <v>37737071</v>
      </c>
      <c r="E22">
        <v>1</v>
      </c>
      <c r="F22">
        <v>1</v>
      </c>
      <c r="G22">
        <v>1</v>
      </c>
      <c r="H22">
        <v>3</v>
      </c>
      <c r="I22" t="s">
        <v>506</v>
      </c>
      <c r="J22" t="s">
        <v>507</v>
      </c>
      <c r="K22" t="s">
        <v>508</v>
      </c>
      <c r="L22">
        <v>1358</v>
      </c>
      <c r="N22">
        <v>1010</v>
      </c>
      <c r="O22" t="s">
        <v>509</v>
      </c>
      <c r="P22" t="s">
        <v>509</v>
      </c>
      <c r="Q22">
        <v>10</v>
      </c>
      <c r="X22">
        <v>0.4</v>
      </c>
      <c r="Y22">
        <v>8.4700000000000006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36</v>
      </c>
      <c r="AG22">
        <v>0</v>
      </c>
      <c r="AH22">
        <v>2</v>
      </c>
      <c r="AI22">
        <v>78076741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ROW(Source!A34)</f>
        <v>34</v>
      </c>
      <c r="B23">
        <v>78076749</v>
      </c>
      <c r="C23">
        <v>78076737</v>
      </c>
      <c r="D23">
        <v>37777026</v>
      </c>
      <c r="E23">
        <v>1</v>
      </c>
      <c r="F23">
        <v>1</v>
      </c>
      <c r="G23">
        <v>1</v>
      </c>
      <c r="H23">
        <v>3</v>
      </c>
      <c r="I23" t="s">
        <v>519</v>
      </c>
      <c r="J23" t="s">
        <v>520</v>
      </c>
      <c r="K23" t="s">
        <v>521</v>
      </c>
      <c r="L23">
        <v>1348</v>
      </c>
      <c r="N23">
        <v>1009</v>
      </c>
      <c r="O23" t="s">
        <v>522</v>
      </c>
      <c r="P23" t="s">
        <v>522</v>
      </c>
      <c r="Q23">
        <v>1000</v>
      </c>
      <c r="X23">
        <v>2.0000000000000002E-5</v>
      </c>
      <c r="Y23">
        <v>729.98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36</v>
      </c>
      <c r="AG23">
        <v>0</v>
      </c>
      <c r="AH23">
        <v>2</v>
      </c>
      <c r="AI23">
        <v>78076742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ROW(Source!A34)</f>
        <v>34</v>
      </c>
      <c r="B24">
        <v>78076750</v>
      </c>
      <c r="C24">
        <v>78076737</v>
      </c>
      <c r="D24">
        <v>37785795</v>
      </c>
      <c r="E24">
        <v>1</v>
      </c>
      <c r="F24">
        <v>1</v>
      </c>
      <c r="G24">
        <v>1</v>
      </c>
      <c r="H24">
        <v>3</v>
      </c>
      <c r="I24" t="s">
        <v>510</v>
      </c>
      <c r="J24" t="s">
        <v>511</v>
      </c>
      <c r="K24" t="s">
        <v>512</v>
      </c>
      <c r="L24">
        <v>1346</v>
      </c>
      <c r="N24">
        <v>1009</v>
      </c>
      <c r="O24" t="s">
        <v>505</v>
      </c>
      <c r="P24" t="s">
        <v>505</v>
      </c>
      <c r="Q24">
        <v>1</v>
      </c>
      <c r="X24">
        <v>3.7999999999999999E-2</v>
      </c>
      <c r="Y24">
        <v>69.03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36</v>
      </c>
      <c r="AG24">
        <v>0</v>
      </c>
      <c r="AH24">
        <v>2</v>
      </c>
      <c r="AI24">
        <v>78076743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ROW(Source!A34)</f>
        <v>34</v>
      </c>
      <c r="B25">
        <v>78076751</v>
      </c>
      <c r="C25">
        <v>78076737</v>
      </c>
      <c r="D25">
        <v>37801918</v>
      </c>
      <c r="E25">
        <v>1</v>
      </c>
      <c r="F25">
        <v>1</v>
      </c>
      <c r="G25">
        <v>1</v>
      </c>
      <c r="H25">
        <v>3</v>
      </c>
      <c r="I25" t="s">
        <v>513</v>
      </c>
      <c r="J25" t="s">
        <v>514</v>
      </c>
      <c r="K25" t="s">
        <v>515</v>
      </c>
      <c r="L25">
        <v>1374</v>
      </c>
      <c r="N25">
        <v>1013</v>
      </c>
      <c r="O25" t="s">
        <v>516</v>
      </c>
      <c r="P25" t="s">
        <v>516</v>
      </c>
      <c r="Q25">
        <v>1</v>
      </c>
      <c r="X25">
        <v>1.1200000000000001</v>
      </c>
      <c r="Y25">
        <v>1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36</v>
      </c>
      <c r="AG25">
        <v>0</v>
      </c>
      <c r="AH25">
        <v>2</v>
      </c>
      <c r="AI25">
        <v>78076744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ROW(Source!A37)</f>
        <v>37</v>
      </c>
      <c r="B26">
        <v>78076762</v>
      </c>
      <c r="C26">
        <v>78076754</v>
      </c>
      <c r="D26">
        <v>23351395</v>
      </c>
      <c r="E26">
        <v>1</v>
      </c>
      <c r="F26">
        <v>1</v>
      </c>
      <c r="G26">
        <v>1</v>
      </c>
      <c r="H26">
        <v>1</v>
      </c>
      <c r="I26" t="s">
        <v>523</v>
      </c>
      <c r="J26" t="s">
        <v>3</v>
      </c>
      <c r="K26" t="s">
        <v>524</v>
      </c>
      <c r="L26">
        <v>1369</v>
      </c>
      <c r="N26">
        <v>1013</v>
      </c>
      <c r="O26" t="s">
        <v>492</v>
      </c>
      <c r="P26" t="s">
        <v>492</v>
      </c>
      <c r="Q26">
        <v>1</v>
      </c>
      <c r="X26">
        <v>1.68</v>
      </c>
      <c r="Y26">
        <v>0</v>
      </c>
      <c r="Z26">
        <v>0</v>
      </c>
      <c r="AA26">
        <v>0</v>
      </c>
      <c r="AB26">
        <v>8.99</v>
      </c>
      <c r="AC26">
        <v>0</v>
      </c>
      <c r="AD26">
        <v>1</v>
      </c>
      <c r="AE26">
        <v>1</v>
      </c>
      <c r="AF26" t="s">
        <v>3</v>
      </c>
      <c r="AG26">
        <v>1.68</v>
      </c>
      <c r="AH26">
        <v>2</v>
      </c>
      <c r="AI26">
        <v>78076755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ROW(Source!A37)</f>
        <v>37</v>
      </c>
      <c r="B27">
        <v>78076763</v>
      </c>
      <c r="C27">
        <v>78076754</v>
      </c>
      <c r="D27">
        <v>37804065</v>
      </c>
      <c r="E27">
        <v>1</v>
      </c>
      <c r="F27">
        <v>1</v>
      </c>
      <c r="G27">
        <v>1</v>
      </c>
      <c r="H27">
        <v>2</v>
      </c>
      <c r="I27" t="s">
        <v>499</v>
      </c>
      <c r="J27" t="s">
        <v>500</v>
      </c>
      <c r="K27" t="s">
        <v>501</v>
      </c>
      <c r="L27">
        <v>1368</v>
      </c>
      <c r="N27">
        <v>1011</v>
      </c>
      <c r="O27" t="s">
        <v>187</v>
      </c>
      <c r="P27" t="s">
        <v>187</v>
      </c>
      <c r="Q27">
        <v>1</v>
      </c>
      <c r="X27">
        <v>0.16</v>
      </c>
      <c r="Y27">
        <v>0</v>
      </c>
      <c r="Z27">
        <v>2.15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0.16</v>
      </c>
      <c r="AH27">
        <v>2</v>
      </c>
      <c r="AI27">
        <v>78076756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ROW(Source!A37)</f>
        <v>37</v>
      </c>
      <c r="B28">
        <v>78076764</v>
      </c>
      <c r="C28">
        <v>78076754</v>
      </c>
      <c r="D28">
        <v>37729677</v>
      </c>
      <c r="E28">
        <v>1</v>
      </c>
      <c r="F28">
        <v>1</v>
      </c>
      <c r="G28">
        <v>1</v>
      </c>
      <c r="H28">
        <v>3</v>
      </c>
      <c r="I28" t="s">
        <v>502</v>
      </c>
      <c r="J28" t="s">
        <v>503</v>
      </c>
      <c r="K28" t="s">
        <v>504</v>
      </c>
      <c r="L28">
        <v>1346</v>
      </c>
      <c r="N28">
        <v>1009</v>
      </c>
      <c r="O28" t="s">
        <v>505</v>
      </c>
      <c r="P28" t="s">
        <v>505</v>
      </c>
      <c r="Q28">
        <v>1</v>
      </c>
      <c r="X28">
        <v>5.0000000000000001E-4</v>
      </c>
      <c r="Y28">
        <v>28.4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36</v>
      </c>
      <c r="AG28">
        <v>0</v>
      </c>
      <c r="AH28">
        <v>2</v>
      </c>
      <c r="AI28">
        <v>78076757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ROW(Source!A37)</f>
        <v>37</v>
      </c>
      <c r="B29">
        <v>78076765</v>
      </c>
      <c r="C29">
        <v>78076754</v>
      </c>
      <c r="D29">
        <v>37737071</v>
      </c>
      <c r="E29">
        <v>1</v>
      </c>
      <c r="F29">
        <v>1</v>
      </c>
      <c r="G29">
        <v>1</v>
      </c>
      <c r="H29">
        <v>3</v>
      </c>
      <c r="I29" t="s">
        <v>506</v>
      </c>
      <c r="J29" t="s">
        <v>507</v>
      </c>
      <c r="K29" t="s">
        <v>508</v>
      </c>
      <c r="L29">
        <v>1358</v>
      </c>
      <c r="N29">
        <v>1010</v>
      </c>
      <c r="O29" t="s">
        <v>509</v>
      </c>
      <c r="P29" t="s">
        <v>509</v>
      </c>
      <c r="Q29">
        <v>10</v>
      </c>
      <c r="X29">
        <v>0.25</v>
      </c>
      <c r="Y29">
        <v>8.4700000000000006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36</v>
      </c>
      <c r="AG29">
        <v>0</v>
      </c>
      <c r="AH29">
        <v>2</v>
      </c>
      <c r="AI29">
        <v>78076758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ROW(Source!A37)</f>
        <v>37</v>
      </c>
      <c r="B30">
        <v>78076766</v>
      </c>
      <c r="C30">
        <v>78076754</v>
      </c>
      <c r="D30">
        <v>37777026</v>
      </c>
      <c r="E30">
        <v>1</v>
      </c>
      <c r="F30">
        <v>1</v>
      </c>
      <c r="G30">
        <v>1</v>
      </c>
      <c r="H30">
        <v>3</v>
      </c>
      <c r="I30" t="s">
        <v>519</v>
      </c>
      <c r="J30" t="s">
        <v>520</v>
      </c>
      <c r="K30" t="s">
        <v>521</v>
      </c>
      <c r="L30">
        <v>1348</v>
      </c>
      <c r="N30">
        <v>1009</v>
      </c>
      <c r="O30" t="s">
        <v>522</v>
      </c>
      <c r="P30" t="s">
        <v>522</v>
      </c>
      <c r="Q30">
        <v>1000</v>
      </c>
      <c r="X30">
        <v>1.0000000000000001E-5</v>
      </c>
      <c r="Y30">
        <v>729.98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36</v>
      </c>
      <c r="AG30">
        <v>0</v>
      </c>
      <c r="AH30">
        <v>2</v>
      </c>
      <c r="AI30">
        <v>78076759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ROW(Source!A37)</f>
        <v>37</v>
      </c>
      <c r="B31">
        <v>78076767</v>
      </c>
      <c r="C31">
        <v>78076754</v>
      </c>
      <c r="D31">
        <v>37785795</v>
      </c>
      <c r="E31">
        <v>1</v>
      </c>
      <c r="F31">
        <v>1</v>
      </c>
      <c r="G31">
        <v>1</v>
      </c>
      <c r="H31">
        <v>3</v>
      </c>
      <c r="I31" t="s">
        <v>510</v>
      </c>
      <c r="J31" t="s">
        <v>511</v>
      </c>
      <c r="K31" t="s">
        <v>512</v>
      </c>
      <c r="L31">
        <v>1346</v>
      </c>
      <c r="N31">
        <v>1009</v>
      </c>
      <c r="O31" t="s">
        <v>505</v>
      </c>
      <c r="P31" t="s">
        <v>505</v>
      </c>
      <c r="Q31">
        <v>1</v>
      </c>
      <c r="X31">
        <v>5.0000000000000001E-3</v>
      </c>
      <c r="Y31">
        <v>69.03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36</v>
      </c>
      <c r="AG31">
        <v>0</v>
      </c>
      <c r="AH31">
        <v>2</v>
      </c>
      <c r="AI31">
        <v>78076760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ROW(Source!A37)</f>
        <v>37</v>
      </c>
      <c r="B32">
        <v>78076768</v>
      </c>
      <c r="C32">
        <v>78076754</v>
      </c>
      <c r="D32">
        <v>37801918</v>
      </c>
      <c r="E32">
        <v>1</v>
      </c>
      <c r="F32">
        <v>1</v>
      </c>
      <c r="G32">
        <v>1</v>
      </c>
      <c r="H32">
        <v>3</v>
      </c>
      <c r="I32" t="s">
        <v>513</v>
      </c>
      <c r="J32" t="s">
        <v>514</v>
      </c>
      <c r="K32" t="s">
        <v>515</v>
      </c>
      <c r="L32">
        <v>1374</v>
      </c>
      <c r="N32">
        <v>1013</v>
      </c>
      <c r="O32" t="s">
        <v>516</v>
      </c>
      <c r="P32" t="s">
        <v>516</v>
      </c>
      <c r="Q32">
        <v>1</v>
      </c>
      <c r="X32">
        <v>0.3</v>
      </c>
      <c r="Y32">
        <v>1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36</v>
      </c>
      <c r="AG32">
        <v>0</v>
      </c>
      <c r="AH32">
        <v>2</v>
      </c>
      <c r="AI32">
        <v>78076761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ROW(Source!A39)</f>
        <v>39</v>
      </c>
      <c r="B33">
        <v>78076777</v>
      </c>
      <c r="C33">
        <v>78076770</v>
      </c>
      <c r="D33">
        <v>23351395</v>
      </c>
      <c r="E33">
        <v>1</v>
      </c>
      <c r="F33">
        <v>1</v>
      </c>
      <c r="G33">
        <v>1</v>
      </c>
      <c r="H33">
        <v>1</v>
      </c>
      <c r="I33" t="s">
        <v>523</v>
      </c>
      <c r="J33" t="s">
        <v>3</v>
      </c>
      <c r="K33" t="s">
        <v>524</v>
      </c>
      <c r="L33">
        <v>1369</v>
      </c>
      <c r="N33">
        <v>1013</v>
      </c>
      <c r="O33" t="s">
        <v>492</v>
      </c>
      <c r="P33" t="s">
        <v>492</v>
      </c>
      <c r="Q33">
        <v>1</v>
      </c>
      <c r="X33">
        <v>1.1299999999999999</v>
      </c>
      <c r="Y33">
        <v>0</v>
      </c>
      <c r="Z33">
        <v>0</v>
      </c>
      <c r="AA33">
        <v>0</v>
      </c>
      <c r="AB33">
        <v>8.99</v>
      </c>
      <c r="AC33">
        <v>0</v>
      </c>
      <c r="AD33">
        <v>1</v>
      </c>
      <c r="AE33">
        <v>1</v>
      </c>
      <c r="AF33" t="s">
        <v>3</v>
      </c>
      <c r="AG33">
        <v>1.1299999999999999</v>
      </c>
      <c r="AH33">
        <v>2</v>
      </c>
      <c r="AI33">
        <v>78076771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ROW(Source!A39)</f>
        <v>39</v>
      </c>
      <c r="B34">
        <v>78076778</v>
      </c>
      <c r="C34">
        <v>78076770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19</v>
      </c>
      <c r="J34" t="s">
        <v>3</v>
      </c>
      <c r="K34" t="s">
        <v>525</v>
      </c>
      <c r="L34">
        <v>608254</v>
      </c>
      <c r="N34">
        <v>1013</v>
      </c>
      <c r="O34" t="s">
        <v>526</v>
      </c>
      <c r="P34" t="s">
        <v>526</v>
      </c>
      <c r="Q34">
        <v>1</v>
      </c>
      <c r="X34">
        <v>0.04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2</v>
      </c>
      <c r="AF34" t="s">
        <v>3</v>
      </c>
      <c r="AG34">
        <v>0.04</v>
      </c>
      <c r="AH34">
        <v>2</v>
      </c>
      <c r="AI34">
        <v>78076772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ROW(Source!A39)</f>
        <v>39</v>
      </c>
      <c r="B35">
        <v>78076779</v>
      </c>
      <c r="C35">
        <v>78076770</v>
      </c>
      <c r="D35">
        <v>37802432</v>
      </c>
      <c r="E35">
        <v>1</v>
      </c>
      <c r="F35">
        <v>1</v>
      </c>
      <c r="G35">
        <v>1</v>
      </c>
      <c r="H35">
        <v>2</v>
      </c>
      <c r="I35" t="s">
        <v>527</v>
      </c>
      <c r="J35" t="s">
        <v>528</v>
      </c>
      <c r="K35" t="s">
        <v>529</v>
      </c>
      <c r="L35">
        <v>1368</v>
      </c>
      <c r="N35">
        <v>1011</v>
      </c>
      <c r="O35" t="s">
        <v>187</v>
      </c>
      <c r="P35" t="s">
        <v>187</v>
      </c>
      <c r="Q35">
        <v>1</v>
      </c>
      <c r="X35">
        <v>0.04</v>
      </c>
      <c r="Y35">
        <v>0</v>
      </c>
      <c r="Z35">
        <v>138.54</v>
      </c>
      <c r="AA35">
        <v>12.1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0.04</v>
      </c>
      <c r="AH35">
        <v>2</v>
      </c>
      <c r="AI35">
        <v>78076773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ROW(Source!A39)</f>
        <v>39</v>
      </c>
      <c r="B36">
        <v>78076780</v>
      </c>
      <c r="C36">
        <v>78076770</v>
      </c>
      <c r="D36">
        <v>37804456</v>
      </c>
      <c r="E36">
        <v>1</v>
      </c>
      <c r="F36">
        <v>1</v>
      </c>
      <c r="G36">
        <v>1</v>
      </c>
      <c r="H36">
        <v>2</v>
      </c>
      <c r="I36" t="s">
        <v>530</v>
      </c>
      <c r="J36" t="s">
        <v>531</v>
      </c>
      <c r="K36" t="s">
        <v>532</v>
      </c>
      <c r="L36">
        <v>1368</v>
      </c>
      <c r="N36">
        <v>1011</v>
      </c>
      <c r="O36" t="s">
        <v>187</v>
      </c>
      <c r="P36" t="s">
        <v>187</v>
      </c>
      <c r="Q36">
        <v>1</v>
      </c>
      <c r="X36">
        <v>0.04</v>
      </c>
      <c r="Y36">
        <v>0</v>
      </c>
      <c r="Z36">
        <v>91.76</v>
      </c>
      <c r="AA36">
        <v>10.35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0.04</v>
      </c>
      <c r="AH36">
        <v>2</v>
      </c>
      <c r="AI36">
        <v>78076774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ROW(Source!A39)</f>
        <v>39</v>
      </c>
      <c r="B37">
        <v>78076781</v>
      </c>
      <c r="C37">
        <v>78076770</v>
      </c>
      <c r="D37">
        <v>37736858</v>
      </c>
      <c r="E37">
        <v>1</v>
      </c>
      <c r="F37">
        <v>1</v>
      </c>
      <c r="G37">
        <v>1</v>
      </c>
      <c r="H37">
        <v>3</v>
      </c>
      <c r="I37" t="s">
        <v>533</v>
      </c>
      <c r="J37" t="s">
        <v>534</v>
      </c>
      <c r="K37" t="s">
        <v>535</v>
      </c>
      <c r="L37">
        <v>1346</v>
      </c>
      <c r="N37">
        <v>1009</v>
      </c>
      <c r="O37" t="s">
        <v>505</v>
      </c>
      <c r="P37" t="s">
        <v>505</v>
      </c>
      <c r="Q37">
        <v>1</v>
      </c>
      <c r="X37">
        <v>0.06</v>
      </c>
      <c r="Y37">
        <v>9.49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36</v>
      </c>
      <c r="AG37">
        <v>0</v>
      </c>
      <c r="AH37">
        <v>2</v>
      </c>
      <c r="AI37">
        <v>78076775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ROW(Source!A39)</f>
        <v>39</v>
      </c>
      <c r="B38">
        <v>78076782</v>
      </c>
      <c r="C38">
        <v>78076770</v>
      </c>
      <c r="D38">
        <v>37801918</v>
      </c>
      <c r="E38">
        <v>1</v>
      </c>
      <c r="F38">
        <v>1</v>
      </c>
      <c r="G38">
        <v>1</v>
      </c>
      <c r="H38">
        <v>3</v>
      </c>
      <c r="I38" t="s">
        <v>513</v>
      </c>
      <c r="J38" t="s">
        <v>514</v>
      </c>
      <c r="K38" t="s">
        <v>515</v>
      </c>
      <c r="L38">
        <v>1374</v>
      </c>
      <c r="N38">
        <v>1013</v>
      </c>
      <c r="O38" t="s">
        <v>516</v>
      </c>
      <c r="P38" t="s">
        <v>516</v>
      </c>
      <c r="Q38">
        <v>1</v>
      </c>
      <c r="X38">
        <v>0.2</v>
      </c>
      <c r="Y38">
        <v>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36</v>
      </c>
      <c r="AG38">
        <v>0</v>
      </c>
      <c r="AH38">
        <v>2</v>
      </c>
      <c r="AI38">
        <v>78076776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ROW(Source!A41)</f>
        <v>41</v>
      </c>
      <c r="B39">
        <v>78076791</v>
      </c>
      <c r="C39">
        <v>78076784</v>
      </c>
      <c r="D39">
        <v>23351395</v>
      </c>
      <c r="E39">
        <v>1</v>
      </c>
      <c r="F39">
        <v>1</v>
      </c>
      <c r="G39">
        <v>1</v>
      </c>
      <c r="H39">
        <v>1</v>
      </c>
      <c r="I39" t="s">
        <v>523</v>
      </c>
      <c r="J39" t="s">
        <v>3</v>
      </c>
      <c r="K39" t="s">
        <v>524</v>
      </c>
      <c r="L39">
        <v>1369</v>
      </c>
      <c r="N39">
        <v>1013</v>
      </c>
      <c r="O39" t="s">
        <v>492</v>
      </c>
      <c r="P39" t="s">
        <v>492</v>
      </c>
      <c r="Q39">
        <v>1</v>
      </c>
      <c r="X39">
        <v>1.1299999999999999</v>
      </c>
      <c r="Y39">
        <v>0</v>
      </c>
      <c r="Z39">
        <v>0</v>
      </c>
      <c r="AA39">
        <v>0</v>
      </c>
      <c r="AB39">
        <v>8.99</v>
      </c>
      <c r="AC39">
        <v>0</v>
      </c>
      <c r="AD39">
        <v>1</v>
      </c>
      <c r="AE39">
        <v>1</v>
      </c>
      <c r="AF39" t="s">
        <v>3</v>
      </c>
      <c r="AG39">
        <v>1.1299999999999999</v>
      </c>
      <c r="AH39">
        <v>2</v>
      </c>
      <c r="AI39">
        <v>78076785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ROW(Source!A41)</f>
        <v>41</v>
      </c>
      <c r="B40">
        <v>78076792</v>
      </c>
      <c r="C40">
        <v>78076784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19</v>
      </c>
      <c r="J40" t="s">
        <v>3</v>
      </c>
      <c r="K40" t="s">
        <v>525</v>
      </c>
      <c r="L40">
        <v>608254</v>
      </c>
      <c r="N40">
        <v>1013</v>
      </c>
      <c r="O40" t="s">
        <v>526</v>
      </c>
      <c r="P40" t="s">
        <v>526</v>
      </c>
      <c r="Q40">
        <v>1</v>
      </c>
      <c r="X40">
        <v>0.04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3</v>
      </c>
      <c r="AG40">
        <v>0.04</v>
      </c>
      <c r="AH40">
        <v>2</v>
      </c>
      <c r="AI40">
        <v>78076786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ROW(Source!A41)</f>
        <v>41</v>
      </c>
      <c r="B41">
        <v>78076793</v>
      </c>
      <c r="C41">
        <v>78076784</v>
      </c>
      <c r="D41">
        <v>37802432</v>
      </c>
      <c r="E41">
        <v>1</v>
      </c>
      <c r="F41">
        <v>1</v>
      </c>
      <c r="G41">
        <v>1</v>
      </c>
      <c r="H41">
        <v>2</v>
      </c>
      <c r="I41" t="s">
        <v>527</v>
      </c>
      <c r="J41" t="s">
        <v>528</v>
      </c>
      <c r="K41" t="s">
        <v>529</v>
      </c>
      <c r="L41">
        <v>1368</v>
      </c>
      <c r="N41">
        <v>1011</v>
      </c>
      <c r="O41" t="s">
        <v>187</v>
      </c>
      <c r="P41" t="s">
        <v>187</v>
      </c>
      <c r="Q41">
        <v>1</v>
      </c>
      <c r="X41">
        <v>0.04</v>
      </c>
      <c r="Y41">
        <v>0</v>
      </c>
      <c r="Z41">
        <v>138.54</v>
      </c>
      <c r="AA41">
        <v>12.1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0.04</v>
      </c>
      <c r="AH41">
        <v>2</v>
      </c>
      <c r="AI41">
        <v>78076787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ROW(Source!A41)</f>
        <v>41</v>
      </c>
      <c r="B42">
        <v>78076794</v>
      </c>
      <c r="C42">
        <v>78076784</v>
      </c>
      <c r="D42">
        <v>37804456</v>
      </c>
      <c r="E42">
        <v>1</v>
      </c>
      <c r="F42">
        <v>1</v>
      </c>
      <c r="G42">
        <v>1</v>
      </c>
      <c r="H42">
        <v>2</v>
      </c>
      <c r="I42" t="s">
        <v>530</v>
      </c>
      <c r="J42" t="s">
        <v>531</v>
      </c>
      <c r="K42" t="s">
        <v>532</v>
      </c>
      <c r="L42">
        <v>1368</v>
      </c>
      <c r="N42">
        <v>1011</v>
      </c>
      <c r="O42" t="s">
        <v>187</v>
      </c>
      <c r="P42" t="s">
        <v>187</v>
      </c>
      <c r="Q42">
        <v>1</v>
      </c>
      <c r="X42">
        <v>0.04</v>
      </c>
      <c r="Y42">
        <v>0</v>
      </c>
      <c r="Z42">
        <v>91.76</v>
      </c>
      <c r="AA42">
        <v>10.35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0.04</v>
      </c>
      <c r="AH42">
        <v>2</v>
      </c>
      <c r="AI42">
        <v>78076788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ROW(Source!A41)</f>
        <v>41</v>
      </c>
      <c r="B43">
        <v>78076795</v>
      </c>
      <c r="C43">
        <v>78076784</v>
      </c>
      <c r="D43">
        <v>37736858</v>
      </c>
      <c r="E43">
        <v>1</v>
      </c>
      <c r="F43">
        <v>1</v>
      </c>
      <c r="G43">
        <v>1</v>
      </c>
      <c r="H43">
        <v>3</v>
      </c>
      <c r="I43" t="s">
        <v>533</v>
      </c>
      <c r="J43" t="s">
        <v>534</v>
      </c>
      <c r="K43" t="s">
        <v>535</v>
      </c>
      <c r="L43">
        <v>1346</v>
      </c>
      <c r="N43">
        <v>1009</v>
      </c>
      <c r="O43" t="s">
        <v>505</v>
      </c>
      <c r="P43" t="s">
        <v>505</v>
      </c>
      <c r="Q43">
        <v>1</v>
      </c>
      <c r="X43">
        <v>0.06</v>
      </c>
      <c r="Y43">
        <v>9.49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36</v>
      </c>
      <c r="AG43">
        <v>0</v>
      </c>
      <c r="AH43">
        <v>2</v>
      </c>
      <c r="AI43">
        <v>78076789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ROW(Source!A41)</f>
        <v>41</v>
      </c>
      <c r="B44">
        <v>78076796</v>
      </c>
      <c r="C44">
        <v>78076784</v>
      </c>
      <c r="D44">
        <v>37801918</v>
      </c>
      <c r="E44">
        <v>1</v>
      </c>
      <c r="F44">
        <v>1</v>
      </c>
      <c r="G44">
        <v>1</v>
      </c>
      <c r="H44">
        <v>3</v>
      </c>
      <c r="I44" t="s">
        <v>513</v>
      </c>
      <c r="J44" t="s">
        <v>514</v>
      </c>
      <c r="K44" t="s">
        <v>515</v>
      </c>
      <c r="L44">
        <v>1374</v>
      </c>
      <c r="N44">
        <v>1013</v>
      </c>
      <c r="O44" t="s">
        <v>516</v>
      </c>
      <c r="P44" t="s">
        <v>516</v>
      </c>
      <c r="Q44">
        <v>1</v>
      </c>
      <c r="X44">
        <v>0.2</v>
      </c>
      <c r="Y44">
        <v>1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36</v>
      </c>
      <c r="AG44">
        <v>0</v>
      </c>
      <c r="AH44">
        <v>2</v>
      </c>
      <c r="AI44">
        <v>78076790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ROW(Source!A44)</f>
        <v>44</v>
      </c>
      <c r="B45">
        <v>78076808</v>
      </c>
      <c r="C45">
        <v>78076799</v>
      </c>
      <c r="D45">
        <v>23351341</v>
      </c>
      <c r="E45">
        <v>1</v>
      </c>
      <c r="F45">
        <v>1</v>
      </c>
      <c r="G45">
        <v>1</v>
      </c>
      <c r="H45">
        <v>1</v>
      </c>
      <c r="I45" t="s">
        <v>536</v>
      </c>
      <c r="J45" t="s">
        <v>3</v>
      </c>
      <c r="K45" t="s">
        <v>537</v>
      </c>
      <c r="L45">
        <v>1369</v>
      </c>
      <c r="N45">
        <v>1013</v>
      </c>
      <c r="O45" t="s">
        <v>492</v>
      </c>
      <c r="P45" t="s">
        <v>492</v>
      </c>
      <c r="Q45">
        <v>1</v>
      </c>
      <c r="X45">
        <v>2.82</v>
      </c>
      <c r="Y45">
        <v>0</v>
      </c>
      <c r="Z45">
        <v>0</v>
      </c>
      <c r="AA45">
        <v>0</v>
      </c>
      <c r="AB45">
        <v>8.7899999999999991</v>
      </c>
      <c r="AC45">
        <v>0</v>
      </c>
      <c r="AD45">
        <v>1</v>
      </c>
      <c r="AE45">
        <v>1</v>
      </c>
      <c r="AF45" t="s">
        <v>3</v>
      </c>
      <c r="AG45">
        <v>2.82</v>
      </c>
      <c r="AH45">
        <v>2</v>
      </c>
      <c r="AI45">
        <v>78076800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ROW(Source!A44)</f>
        <v>44</v>
      </c>
      <c r="B46">
        <v>78076809</v>
      </c>
      <c r="C46">
        <v>78076799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19</v>
      </c>
      <c r="J46" t="s">
        <v>3</v>
      </c>
      <c r="K46" t="s">
        <v>525</v>
      </c>
      <c r="L46">
        <v>608254</v>
      </c>
      <c r="N46">
        <v>1013</v>
      </c>
      <c r="O46" t="s">
        <v>526</v>
      </c>
      <c r="P46" t="s">
        <v>526</v>
      </c>
      <c r="Q46">
        <v>1</v>
      </c>
      <c r="X46">
        <v>0.01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F46" t="s">
        <v>3</v>
      </c>
      <c r="AG46">
        <v>0.01</v>
      </c>
      <c r="AH46">
        <v>2</v>
      </c>
      <c r="AI46">
        <v>78076801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ROW(Source!A44)</f>
        <v>44</v>
      </c>
      <c r="B47">
        <v>78076810</v>
      </c>
      <c r="C47">
        <v>78076799</v>
      </c>
      <c r="D47">
        <v>37802432</v>
      </c>
      <c r="E47">
        <v>1</v>
      </c>
      <c r="F47">
        <v>1</v>
      </c>
      <c r="G47">
        <v>1</v>
      </c>
      <c r="H47">
        <v>2</v>
      </c>
      <c r="I47" t="s">
        <v>527</v>
      </c>
      <c r="J47" t="s">
        <v>528</v>
      </c>
      <c r="K47" t="s">
        <v>529</v>
      </c>
      <c r="L47">
        <v>1368</v>
      </c>
      <c r="N47">
        <v>1011</v>
      </c>
      <c r="O47" t="s">
        <v>187</v>
      </c>
      <c r="P47" t="s">
        <v>187</v>
      </c>
      <c r="Q47">
        <v>1</v>
      </c>
      <c r="X47">
        <v>0.01</v>
      </c>
      <c r="Y47">
        <v>0</v>
      </c>
      <c r="Z47">
        <v>138.54</v>
      </c>
      <c r="AA47">
        <v>12.1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0.01</v>
      </c>
      <c r="AH47">
        <v>2</v>
      </c>
      <c r="AI47">
        <v>78076802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ROW(Source!A44)</f>
        <v>44</v>
      </c>
      <c r="B48">
        <v>78076811</v>
      </c>
      <c r="C48">
        <v>78076799</v>
      </c>
      <c r="D48">
        <v>37804456</v>
      </c>
      <c r="E48">
        <v>1</v>
      </c>
      <c r="F48">
        <v>1</v>
      </c>
      <c r="G48">
        <v>1</v>
      </c>
      <c r="H48">
        <v>2</v>
      </c>
      <c r="I48" t="s">
        <v>530</v>
      </c>
      <c r="J48" t="s">
        <v>531</v>
      </c>
      <c r="K48" t="s">
        <v>532</v>
      </c>
      <c r="L48">
        <v>1368</v>
      </c>
      <c r="N48">
        <v>1011</v>
      </c>
      <c r="O48" t="s">
        <v>187</v>
      </c>
      <c r="P48" t="s">
        <v>187</v>
      </c>
      <c r="Q48">
        <v>1</v>
      </c>
      <c r="X48">
        <v>0.01</v>
      </c>
      <c r="Y48">
        <v>0</v>
      </c>
      <c r="Z48">
        <v>91.76</v>
      </c>
      <c r="AA48">
        <v>10.35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0.01</v>
      </c>
      <c r="AH48">
        <v>2</v>
      </c>
      <c r="AI48">
        <v>78076803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ROW(Source!A44)</f>
        <v>44</v>
      </c>
      <c r="B49">
        <v>78076812</v>
      </c>
      <c r="C49">
        <v>78076799</v>
      </c>
      <c r="D49">
        <v>37732563</v>
      </c>
      <c r="E49">
        <v>1</v>
      </c>
      <c r="F49">
        <v>1</v>
      </c>
      <c r="G49">
        <v>1</v>
      </c>
      <c r="H49">
        <v>3</v>
      </c>
      <c r="I49" t="s">
        <v>538</v>
      </c>
      <c r="J49" t="s">
        <v>539</v>
      </c>
      <c r="K49" t="s">
        <v>540</v>
      </c>
      <c r="L49">
        <v>1346</v>
      </c>
      <c r="N49">
        <v>1009</v>
      </c>
      <c r="O49" t="s">
        <v>505</v>
      </c>
      <c r="P49" t="s">
        <v>505</v>
      </c>
      <c r="Q49">
        <v>1</v>
      </c>
      <c r="X49">
        <v>0.05</v>
      </c>
      <c r="Y49">
        <v>29.04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36</v>
      </c>
      <c r="AG49">
        <v>0</v>
      </c>
      <c r="AH49">
        <v>2</v>
      </c>
      <c r="AI49">
        <v>78076804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ROW(Source!A44)</f>
        <v>44</v>
      </c>
      <c r="B50">
        <v>78076813</v>
      </c>
      <c r="C50">
        <v>78076799</v>
      </c>
      <c r="D50">
        <v>37733003</v>
      </c>
      <c r="E50">
        <v>1</v>
      </c>
      <c r="F50">
        <v>1</v>
      </c>
      <c r="G50">
        <v>1</v>
      </c>
      <c r="H50">
        <v>3</v>
      </c>
      <c r="I50" t="s">
        <v>541</v>
      </c>
      <c r="J50" t="s">
        <v>542</v>
      </c>
      <c r="K50" t="s">
        <v>543</v>
      </c>
      <c r="L50">
        <v>1308</v>
      </c>
      <c r="N50">
        <v>1003</v>
      </c>
      <c r="O50" t="s">
        <v>76</v>
      </c>
      <c r="P50" t="s">
        <v>76</v>
      </c>
      <c r="Q50">
        <v>100</v>
      </c>
      <c r="X50">
        <v>0.05</v>
      </c>
      <c r="Y50">
        <v>121.8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36</v>
      </c>
      <c r="AG50">
        <v>0</v>
      </c>
      <c r="AH50">
        <v>2</v>
      </c>
      <c r="AI50">
        <v>78076805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ROW(Source!A44)</f>
        <v>44</v>
      </c>
      <c r="B51">
        <v>78076814</v>
      </c>
      <c r="C51">
        <v>78076799</v>
      </c>
      <c r="D51">
        <v>37733044</v>
      </c>
      <c r="E51">
        <v>1</v>
      </c>
      <c r="F51">
        <v>1</v>
      </c>
      <c r="G51">
        <v>1</v>
      </c>
      <c r="H51">
        <v>3</v>
      </c>
      <c r="I51" t="s">
        <v>544</v>
      </c>
      <c r="J51" t="s">
        <v>545</v>
      </c>
      <c r="K51" t="s">
        <v>546</v>
      </c>
      <c r="L51">
        <v>1346</v>
      </c>
      <c r="N51">
        <v>1009</v>
      </c>
      <c r="O51" t="s">
        <v>505</v>
      </c>
      <c r="P51" t="s">
        <v>505</v>
      </c>
      <c r="Q51">
        <v>1</v>
      </c>
      <c r="X51">
        <v>0.16</v>
      </c>
      <c r="Y51">
        <v>31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36</v>
      </c>
      <c r="AG51">
        <v>0</v>
      </c>
      <c r="AH51">
        <v>2</v>
      </c>
      <c r="AI51">
        <v>78076806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ROW(Source!A44)</f>
        <v>44</v>
      </c>
      <c r="B52">
        <v>78076815</v>
      </c>
      <c r="C52">
        <v>78076799</v>
      </c>
      <c r="D52">
        <v>37801918</v>
      </c>
      <c r="E52">
        <v>1</v>
      </c>
      <c r="F52">
        <v>1</v>
      </c>
      <c r="G52">
        <v>1</v>
      </c>
      <c r="H52">
        <v>3</v>
      </c>
      <c r="I52" t="s">
        <v>513</v>
      </c>
      <c r="J52" t="s">
        <v>514</v>
      </c>
      <c r="K52" t="s">
        <v>515</v>
      </c>
      <c r="L52">
        <v>1374</v>
      </c>
      <c r="N52">
        <v>1013</v>
      </c>
      <c r="O52" t="s">
        <v>516</v>
      </c>
      <c r="P52" t="s">
        <v>516</v>
      </c>
      <c r="Q52">
        <v>1</v>
      </c>
      <c r="X52">
        <v>0.5</v>
      </c>
      <c r="Y52">
        <v>1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36</v>
      </c>
      <c r="AG52">
        <v>0</v>
      </c>
      <c r="AH52">
        <v>2</v>
      </c>
      <c r="AI52">
        <v>78076807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ROW(Source!A47)</f>
        <v>47</v>
      </c>
      <c r="B53">
        <v>78076827</v>
      </c>
      <c r="C53">
        <v>78076818</v>
      </c>
      <c r="D53">
        <v>23134664</v>
      </c>
      <c r="E53">
        <v>1</v>
      </c>
      <c r="F53">
        <v>1</v>
      </c>
      <c r="G53">
        <v>1</v>
      </c>
      <c r="H53">
        <v>1</v>
      </c>
      <c r="I53" t="s">
        <v>547</v>
      </c>
      <c r="J53" t="s">
        <v>3</v>
      </c>
      <c r="K53" t="s">
        <v>548</v>
      </c>
      <c r="L53">
        <v>1369</v>
      </c>
      <c r="N53">
        <v>1013</v>
      </c>
      <c r="O53" t="s">
        <v>492</v>
      </c>
      <c r="P53" t="s">
        <v>492</v>
      </c>
      <c r="Q53">
        <v>1</v>
      </c>
      <c r="X53">
        <v>16.29</v>
      </c>
      <c r="Y53">
        <v>0</v>
      </c>
      <c r="Z53">
        <v>0</v>
      </c>
      <c r="AA53">
        <v>0</v>
      </c>
      <c r="AB53">
        <v>8.89</v>
      </c>
      <c r="AC53">
        <v>0</v>
      </c>
      <c r="AD53">
        <v>1</v>
      </c>
      <c r="AE53">
        <v>1</v>
      </c>
      <c r="AF53" t="s">
        <v>3</v>
      </c>
      <c r="AG53">
        <v>16.29</v>
      </c>
      <c r="AH53">
        <v>2</v>
      </c>
      <c r="AI53">
        <v>78076819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ROW(Source!A47)</f>
        <v>47</v>
      </c>
      <c r="B54">
        <v>78076828</v>
      </c>
      <c r="C54">
        <v>78076818</v>
      </c>
      <c r="D54">
        <v>121548</v>
      </c>
      <c r="E54">
        <v>1</v>
      </c>
      <c r="F54">
        <v>1</v>
      </c>
      <c r="G54">
        <v>1</v>
      </c>
      <c r="H54">
        <v>1</v>
      </c>
      <c r="I54" t="s">
        <v>19</v>
      </c>
      <c r="J54" t="s">
        <v>3</v>
      </c>
      <c r="K54" t="s">
        <v>525</v>
      </c>
      <c r="L54">
        <v>608254</v>
      </c>
      <c r="N54">
        <v>1013</v>
      </c>
      <c r="O54" t="s">
        <v>526</v>
      </c>
      <c r="P54" t="s">
        <v>526</v>
      </c>
      <c r="Q54">
        <v>1</v>
      </c>
      <c r="X54">
        <v>0.01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2</v>
      </c>
      <c r="AF54" t="s">
        <v>3</v>
      </c>
      <c r="AG54">
        <v>0.01</v>
      </c>
      <c r="AH54">
        <v>2</v>
      </c>
      <c r="AI54">
        <v>78076820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ROW(Source!A47)</f>
        <v>47</v>
      </c>
      <c r="B55">
        <v>78076829</v>
      </c>
      <c r="C55">
        <v>78076818</v>
      </c>
      <c r="D55">
        <v>37802578</v>
      </c>
      <c r="E55">
        <v>1</v>
      </c>
      <c r="F55">
        <v>1</v>
      </c>
      <c r="G55">
        <v>1</v>
      </c>
      <c r="H55">
        <v>2</v>
      </c>
      <c r="I55" t="s">
        <v>549</v>
      </c>
      <c r="J55" t="s">
        <v>550</v>
      </c>
      <c r="K55" t="s">
        <v>551</v>
      </c>
      <c r="L55">
        <v>1368</v>
      </c>
      <c r="N55">
        <v>1011</v>
      </c>
      <c r="O55" t="s">
        <v>187</v>
      </c>
      <c r="P55" t="s">
        <v>187</v>
      </c>
      <c r="Q55">
        <v>1</v>
      </c>
      <c r="X55">
        <v>0.01</v>
      </c>
      <c r="Y55">
        <v>0</v>
      </c>
      <c r="Z55">
        <v>32.090000000000003</v>
      </c>
      <c r="AA55">
        <v>12.1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0.01</v>
      </c>
      <c r="AH55">
        <v>2</v>
      </c>
      <c r="AI55">
        <v>78076821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ROW(Source!A47)</f>
        <v>47</v>
      </c>
      <c r="B56">
        <v>78076830</v>
      </c>
      <c r="C56">
        <v>78076818</v>
      </c>
      <c r="D56">
        <v>37803303</v>
      </c>
      <c r="E56">
        <v>1</v>
      </c>
      <c r="F56">
        <v>1</v>
      </c>
      <c r="G56">
        <v>1</v>
      </c>
      <c r="H56">
        <v>2</v>
      </c>
      <c r="I56" t="s">
        <v>552</v>
      </c>
      <c r="J56" t="s">
        <v>553</v>
      </c>
      <c r="K56" t="s">
        <v>554</v>
      </c>
      <c r="L56">
        <v>1368</v>
      </c>
      <c r="N56">
        <v>1011</v>
      </c>
      <c r="O56" t="s">
        <v>187</v>
      </c>
      <c r="P56" t="s">
        <v>187</v>
      </c>
      <c r="Q56">
        <v>1</v>
      </c>
      <c r="X56">
        <v>6.08</v>
      </c>
      <c r="Y56">
        <v>0</v>
      </c>
      <c r="Z56">
        <v>1.98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6.08</v>
      </c>
      <c r="AH56">
        <v>2</v>
      </c>
      <c r="AI56">
        <v>78076822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ROW(Source!A47)</f>
        <v>47</v>
      </c>
      <c r="B57">
        <v>78076831</v>
      </c>
      <c r="C57">
        <v>78076818</v>
      </c>
      <c r="D57">
        <v>37804136</v>
      </c>
      <c r="E57">
        <v>1</v>
      </c>
      <c r="F57">
        <v>1</v>
      </c>
      <c r="G57">
        <v>1</v>
      </c>
      <c r="H57">
        <v>2</v>
      </c>
      <c r="I57" t="s">
        <v>555</v>
      </c>
      <c r="J57" t="s">
        <v>556</v>
      </c>
      <c r="K57" t="s">
        <v>557</v>
      </c>
      <c r="L57">
        <v>1368</v>
      </c>
      <c r="N57">
        <v>1011</v>
      </c>
      <c r="O57" t="s">
        <v>187</v>
      </c>
      <c r="P57" t="s">
        <v>187</v>
      </c>
      <c r="Q57">
        <v>1</v>
      </c>
      <c r="X57">
        <v>6.08</v>
      </c>
      <c r="Y57">
        <v>0</v>
      </c>
      <c r="Z57">
        <v>2.27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6.08</v>
      </c>
      <c r="AH57">
        <v>2</v>
      </c>
      <c r="AI57">
        <v>78076823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ROW(Source!A47)</f>
        <v>47</v>
      </c>
      <c r="B58">
        <v>78076832</v>
      </c>
      <c r="C58">
        <v>78076818</v>
      </c>
      <c r="D58">
        <v>37737277</v>
      </c>
      <c r="E58">
        <v>1</v>
      </c>
      <c r="F58">
        <v>1</v>
      </c>
      <c r="G58">
        <v>1</v>
      </c>
      <c r="H58">
        <v>3</v>
      </c>
      <c r="I58" t="s">
        <v>558</v>
      </c>
      <c r="J58" t="s">
        <v>559</v>
      </c>
      <c r="K58" t="s">
        <v>560</v>
      </c>
      <c r="L58">
        <v>1348</v>
      </c>
      <c r="N58">
        <v>1009</v>
      </c>
      <c r="O58" t="s">
        <v>522</v>
      </c>
      <c r="P58" t="s">
        <v>522</v>
      </c>
      <c r="Q58">
        <v>1000</v>
      </c>
      <c r="X58">
        <v>1E-3</v>
      </c>
      <c r="Y58">
        <v>12430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36</v>
      </c>
      <c r="AG58">
        <v>0</v>
      </c>
      <c r="AH58">
        <v>2</v>
      </c>
      <c r="AI58">
        <v>78076824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ROW(Source!A47)</f>
        <v>47</v>
      </c>
      <c r="B59">
        <v>78076833</v>
      </c>
      <c r="C59">
        <v>78076818</v>
      </c>
      <c r="D59">
        <v>37737063</v>
      </c>
      <c r="E59">
        <v>1</v>
      </c>
      <c r="F59">
        <v>1</v>
      </c>
      <c r="G59">
        <v>1</v>
      </c>
      <c r="H59">
        <v>3</v>
      </c>
      <c r="I59" t="s">
        <v>561</v>
      </c>
      <c r="J59" t="s">
        <v>562</v>
      </c>
      <c r="K59" t="s">
        <v>563</v>
      </c>
      <c r="L59">
        <v>1358</v>
      </c>
      <c r="N59">
        <v>1010</v>
      </c>
      <c r="O59" t="s">
        <v>509</v>
      </c>
      <c r="P59" t="s">
        <v>509</v>
      </c>
      <c r="Q59">
        <v>10</v>
      </c>
      <c r="X59">
        <v>20</v>
      </c>
      <c r="Y59">
        <v>1.8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36</v>
      </c>
      <c r="AG59">
        <v>0</v>
      </c>
      <c r="AH59">
        <v>2</v>
      </c>
      <c r="AI59">
        <v>78076825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ROW(Source!A47)</f>
        <v>47</v>
      </c>
      <c r="B60">
        <v>78076834</v>
      </c>
      <c r="C60">
        <v>78076818</v>
      </c>
      <c r="D60">
        <v>37801918</v>
      </c>
      <c r="E60">
        <v>1</v>
      </c>
      <c r="F60">
        <v>1</v>
      </c>
      <c r="G60">
        <v>1</v>
      </c>
      <c r="H60">
        <v>3</v>
      </c>
      <c r="I60" t="s">
        <v>513</v>
      </c>
      <c r="J60" t="s">
        <v>514</v>
      </c>
      <c r="K60" t="s">
        <v>515</v>
      </c>
      <c r="L60">
        <v>1374</v>
      </c>
      <c r="N60">
        <v>1013</v>
      </c>
      <c r="O60" t="s">
        <v>516</v>
      </c>
      <c r="P60" t="s">
        <v>516</v>
      </c>
      <c r="Q60">
        <v>1</v>
      </c>
      <c r="X60">
        <v>2.9</v>
      </c>
      <c r="Y60">
        <v>1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36</v>
      </c>
      <c r="AG60">
        <v>0</v>
      </c>
      <c r="AH60">
        <v>2</v>
      </c>
      <c r="AI60">
        <v>78076826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ROW(Source!A49)</f>
        <v>49</v>
      </c>
      <c r="B61">
        <v>78076846</v>
      </c>
      <c r="C61">
        <v>78076836</v>
      </c>
      <c r="D61">
        <v>23351341</v>
      </c>
      <c r="E61">
        <v>1</v>
      </c>
      <c r="F61">
        <v>1</v>
      </c>
      <c r="G61">
        <v>1</v>
      </c>
      <c r="H61">
        <v>1</v>
      </c>
      <c r="I61" t="s">
        <v>536</v>
      </c>
      <c r="J61" t="s">
        <v>3</v>
      </c>
      <c r="K61" t="s">
        <v>537</v>
      </c>
      <c r="L61">
        <v>1369</v>
      </c>
      <c r="N61">
        <v>1013</v>
      </c>
      <c r="O61" t="s">
        <v>492</v>
      </c>
      <c r="P61" t="s">
        <v>492</v>
      </c>
      <c r="Q61">
        <v>1</v>
      </c>
      <c r="X61">
        <v>19.04</v>
      </c>
      <c r="Y61">
        <v>0</v>
      </c>
      <c r="Z61">
        <v>0</v>
      </c>
      <c r="AA61">
        <v>0</v>
      </c>
      <c r="AB61">
        <v>8.7899999999999991</v>
      </c>
      <c r="AC61">
        <v>0</v>
      </c>
      <c r="AD61">
        <v>1</v>
      </c>
      <c r="AE61">
        <v>1</v>
      </c>
      <c r="AF61" t="s">
        <v>3</v>
      </c>
      <c r="AG61">
        <v>19.04</v>
      </c>
      <c r="AH61">
        <v>2</v>
      </c>
      <c r="AI61">
        <v>78076837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ROW(Source!A49)</f>
        <v>49</v>
      </c>
      <c r="B62">
        <v>78076847</v>
      </c>
      <c r="C62">
        <v>78076836</v>
      </c>
      <c r="D62">
        <v>121548</v>
      </c>
      <c r="E62">
        <v>1</v>
      </c>
      <c r="F62">
        <v>1</v>
      </c>
      <c r="G62">
        <v>1</v>
      </c>
      <c r="H62">
        <v>1</v>
      </c>
      <c r="I62" t="s">
        <v>19</v>
      </c>
      <c r="J62" t="s">
        <v>3</v>
      </c>
      <c r="K62" t="s">
        <v>525</v>
      </c>
      <c r="L62">
        <v>608254</v>
      </c>
      <c r="N62">
        <v>1013</v>
      </c>
      <c r="O62" t="s">
        <v>526</v>
      </c>
      <c r="P62" t="s">
        <v>526</v>
      </c>
      <c r="Q62">
        <v>1</v>
      </c>
      <c r="X62">
        <v>0.09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2</v>
      </c>
      <c r="AF62" t="s">
        <v>3</v>
      </c>
      <c r="AG62">
        <v>0.09</v>
      </c>
      <c r="AH62">
        <v>2</v>
      </c>
      <c r="AI62">
        <v>78076838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ROW(Source!A49)</f>
        <v>49</v>
      </c>
      <c r="B63">
        <v>78076848</v>
      </c>
      <c r="C63">
        <v>78076836</v>
      </c>
      <c r="D63">
        <v>37802432</v>
      </c>
      <c r="E63">
        <v>1</v>
      </c>
      <c r="F63">
        <v>1</v>
      </c>
      <c r="G63">
        <v>1</v>
      </c>
      <c r="H63">
        <v>2</v>
      </c>
      <c r="I63" t="s">
        <v>527</v>
      </c>
      <c r="J63" t="s">
        <v>528</v>
      </c>
      <c r="K63" t="s">
        <v>529</v>
      </c>
      <c r="L63">
        <v>1368</v>
      </c>
      <c r="N63">
        <v>1011</v>
      </c>
      <c r="O63" t="s">
        <v>187</v>
      </c>
      <c r="P63" t="s">
        <v>187</v>
      </c>
      <c r="Q63">
        <v>1</v>
      </c>
      <c r="X63">
        <v>0.09</v>
      </c>
      <c r="Y63">
        <v>0</v>
      </c>
      <c r="Z63">
        <v>138.54</v>
      </c>
      <c r="AA63">
        <v>12.1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0.09</v>
      </c>
      <c r="AH63">
        <v>2</v>
      </c>
      <c r="AI63">
        <v>78076839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ROW(Source!A49)</f>
        <v>49</v>
      </c>
      <c r="B64">
        <v>78076849</v>
      </c>
      <c r="C64">
        <v>78076836</v>
      </c>
      <c r="D64">
        <v>37802657</v>
      </c>
      <c r="E64">
        <v>1</v>
      </c>
      <c r="F64">
        <v>1</v>
      </c>
      <c r="G64">
        <v>1</v>
      </c>
      <c r="H64">
        <v>2</v>
      </c>
      <c r="I64" t="s">
        <v>564</v>
      </c>
      <c r="J64" t="s">
        <v>565</v>
      </c>
      <c r="K64" t="s">
        <v>566</v>
      </c>
      <c r="L64">
        <v>1368</v>
      </c>
      <c r="N64">
        <v>1011</v>
      </c>
      <c r="O64" t="s">
        <v>187</v>
      </c>
      <c r="P64" t="s">
        <v>187</v>
      </c>
      <c r="Q64">
        <v>1</v>
      </c>
      <c r="X64">
        <v>2.16</v>
      </c>
      <c r="Y64">
        <v>0</v>
      </c>
      <c r="Z64">
        <v>7.55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2.16</v>
      </c>
      <c r="AH64">
        <v>2</v>
      </c>
      <c r="AI64">
        <v>78076840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ROW(Source!A49)</f>
        <v>49</v>
      </c>
      <c r="B65">
        <v>78076850</v>
      </c>
      <c r="C65">
        <v>78076836</v>
      </c>
      <c r="D65">
        <v>37804136</v>
      </c>
      <c r="E65">
        <v>1</v>
      </c>
      <c r="F65">
        <v>1</v>
      </c>
      <c r="G65">
        <v>1</v>
      </c>
      <c r="H65">
        <v>2</v>
      </c>
      <c r="I65" t="s">
        <v>555</v>
      </c>
      <c r="J65" t="s">
        <v>556</v>
      </c>
      <c r="K65" t="s">
        <v>557</v>
      </c>
      <c r="L65">
        <v>1368</v>
      </c>
      <c r="N65">
        <v>1011</v>
      </c>
      <c r="O65" t="s">
        <v>187</v>
      </c>
      <c r="P65" t="s">
        <v>187</v>
      </c>
      <c r="Q65">
        <v>1</v>
      </c>
      <c r="X65">
        <v>3.87</v>
      </c>
      <c r="Y65">
        <v>0</v>
      </c>
      <c r="Z65">
        <v>2.27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3.87</v>
      </c>
      <c r="AH65">
        <v>2</v>
      </c>
      <c r="AI65">
        <v>78076841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ROW(Source!A49)</f>
        <v>49</v>
      </c>
      <c r="B66">
        <v>78076851</v>
      </c>
      <c r="C66">
        <v>78076836</v>
      </c>
      <c r="D66">
        <v>37804456</v>
      </c>
      <c r="E66">
        <v>1</v>
      </c>
      <c r="F66">
        <v>1</v>
      </c>
      <c r="G66">
        <v>1</v>
      </c>
      <c r="H66">
        <v>2</v>
      </c>
      <c r="I66" t="s">
        <v>530</v>
      </c>
      <c r="J66" t="s">
        <v>531</v>
      </c>
      <c r="K66" t="s">
        <v>532</v>
      </c>
      <c r="L66">
        <v>1368</v>
      </c>
      <c r="N66">
        <v>1011</v>
      </c>
      <c r="O66" t="s">
        <v>187</v>
      </c>
      <c r="P66" t="s">
        <v>187</v>
      </c>
      <c r="Q66">
        <v>1</v>
      </c>
      <c r="X66">
        <v>0.09</v>
      </c>
      <c r="Y66">
        <v>0</v>
      </c>
      <c r="Z66">
        <v>91.76</v>
      </c>
      <c r="AA66">
        <v>10.35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0.09</v>
      </c>
      <c r="AH66">
        <v>2</v>
      </c>
      <c r="AI66">
        <v>78076842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ROW(Source!A49)</f>
        <v>49</v>
      </c>
      <c r="B67">
        <v>78076852</v>
      </c>
      <c r="C67">
        <v>78076836</v>
      </c>
      <c r="D67">
        <v>37736610</v>
      </c>
      <c r="E67">
        <v>1</v>
      </c>
      <c r="F67">
        <v>1</v>
      </c>
      <c r="G67">
        <v>1</v>
      </c>
      <c r="H67">
        <v>3</v>
      </c>
      <c r="I67" t="s">
        <v>567</v>
      </c>
      <c r="J67" t="s">
        <v>568</v>
      </c>
      <c r="K67" t="s">
        <v>569</v>
      </c>
      <c r="L67">
        <v>1346</v>
      </c>
      <c r="N67">
        <v>1009</v>
      </c>
      <c r="O67" t="s">
        <v>505</v>
      </c>
      <c r="P67" t="s">
        <v>505</v>
      </c>
      <c r="Q67">
        <v>1</v>
      </c>
      <c r="X67">
        <v>0.96</v>
      </c>
      <c r="Y67">
        <v>12.65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36</v>
      </c>
      <c r="AG67">
        <v>0</v>
      </c>
      <c r="AH67">
        <v>2</v>
      </c>
      <c r="AI67">
        <v>78076843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ROW(Source!A49)</f>
        <v>49</v>
      </c>
      <c r="B68">
        <v>78076853</v>
      </c>
      <c r="C68">
        <v>78076836</v>
      </c>
      <c r="D68">
        <v>37744900</v>
      </c>
      <c r="E68">
        <v>1</v>
      </c>
      <c r="F68">
        <v>1</v>
      </c>
      <c r="G68">
        <v>1</v>
      </c>
      <c r="H68">
        <v>3</v>
      </c>
      <c r="I68" t="s">
        <v>570</v>
      </c>
      <c r="J68" t="s">
        <v>571</v>
      </c>
      <c r="K68" t="s">
        <v>572</v>
      </c>
      <c r="L68">
        <v>1346</v>
      </c>
      <c r="N68">
        <v>1009</v>
      </c>
      <c r="O68" t="s">
        <v>505</v>
      </c>
      <c r="P68" t="s">
        <v>505</v>
      </c>
      <c r="Q68">
        <v>1</v>
      </c>
      <c r="X68">
        <v>0.2</v>
      </c>
      <c r="Y68">
        <v>26.18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36</v>
      </c>
      <c r="AG68">
        <v>0</v>
      </c>
      <c r="AH68">
        <v>2</v>
      </c>
      <c r="AI68">
        <v>78076844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ROW(Source!A49)</f>
        <v>49</v>
      </c>
      <c r="B69">
        <v>78076854</v>
      </c>
      <c r="C69">
        <v>78076836</v>
      </c>
      <c r="D69">
        <v>37801918</v>
      </c>
      <c r="E69">
        <v>1</v>
      </c>
      <c r="F69">
        <v>1</v>
      </c>
      <c r="G69">
        <v>1</v>
      </c>
      <c r="H69">
        <v>3</v>
      </c>
      <c r="I69" t="s">
        <v>513</v>
      </c>
      <c r="J69" t="s">
        <v>514</v>
      </c>
      <c r="K69" t="s">
        <v>515</v>
      </c>
      <c r="L69">
        <v>1374</v>
      </c>
      <c r="N69">
        <v>1013</v>
      </c>
      <c r="O69" t="s">
        <v>516</v>
      </c>
      <c r="P69" t="s">
        <v>516</v>
      </c>
      <c r="Q69">
        <v>1</v>
      </c>
      <c r="X69">
        <v>3.35</v>
      </c>
      <c r="Y69">
        <v>1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36</v>
      </c>
      <c r="AG69">
        <v>0</v>
      </c>
      <c r="AH69">
        <v>2</v>
      </c>
      <c r="AI69">
        <v>78076845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ROW(Source!A50)</f>
        <v>50</v>
      </c>
      <c r="B70">
        <v>78076859</v>
      </c>
      <c r="C70">
        <v>78076855</v>
      </c>
      <c r="D70">
        <v>23411807</v>
      </c>
      <c r="E70">
        <v>1</v>
      </c>
      <c r="F70">
        <v>1</v>
      </c>
      <c r="G70">
        <v>1</v>
      </c>
      <c r="H70">
        <v>1</v>
      </c>
      <c r="I70" t="s">
        <v>490</v>
      </c>
      <c r="J70" t="s">
        <v>3</v>
      </c>
      <c r="K70" t="s">
        <v>491</v>
      </c>
      <c r="L70">
        <v>1369</v>
      </c>
      <c r="N70">
        <v>1013</v>
      </c>
      <c r="O70" t="s">
        <v>492</v>
      </c>
      <c r="P70" t="s">
        <v>492</v>
      </c>
      <c r="Q70">
        <v>1</v>
      </c>
      <c r="X70">
        <v>29.27</v>
      </c>
      <c r="Y70">
        <v>0</v>
      </c>
      <c r="Z70">
        <v>0</v>
      </c>
      <c r="AA70">
        <v>0</v>
      </c>
      <c r="AB70">
        <v>14.48</v>
      </c>
      <c r="AC70">
        <v>0</v>
      </c>
      <c r="AD70">
        <v>1</v>
      </c>
      <c r="AE70">
        <v>1</v>
      </c>
      <c r="AF70" t="s">
        <v>3</v>
      </c>
      <c r="AG70">
        <v>29.27</v>
      </c>
      <c r="AH70">
        <v>2</v>
      </c>
      <c r="AI70">
        <v>78076856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ROW(Source!A50)</f>
        <v>50</v>
      </c>
      <c r="B71">
        <v>78076860</v>
      </c>
      <c r="C71">
        <v>78076855</v>
      </c>
      <c r="D71">
        <v>23420374</v>
      </c>
      <c r="E71">
        <v>1</v>
      </c>
      <c r="F71">
        <v>1</v>
      </c>
      <c r="G71">
        <v>1</v>
      </c>
      <c r="H71">
        <v>1</v>
      </c>
      <c r="I71" t="s">
        <v>493</v>
      </c>
      <c r="J71" t="s">
        <v>3</v>
      </c>
      <c r="K71" t="s">
        <v>494</v>
      </c>
      <c r="L71">
        <v>1369</v>
      </c>
      <c r="N71">
        <v>1013</v>
      </c>
      <c r="O71" t="s">
        <v>492</v>
      </c>
      <c r="P71" t="s">
        <v>492</v>
      </c>
      <c r="Q71">
        <v>1</v>
      </c>
      <c r="X71">
        <v>23.4</v>
      </c>
      <c r="Y71">
        <v>0</v>
      </c>
      <c r="Z71">
        <v>0</v>
      </c>
      <c r="AA71">
        <v>0</v>
      </c>
      <c r="AB71">
        <v>13.17</v>
      </c>
      <c r="AC71">
        <v>0</v>
      </c>
      <c r="AD71">
        <v>1</v>
      </c>
      <c r="AE71">
        <v>1</v>
      </c>
      <c r="AF71" t="s">
        <v>3</v>
      </c>
      <c r="AG71">
        <v>23.4</v>
      </c>
      <c r="AH71">
        <v>2</v>
      </c>
      <c r="AI71">
        <v>78076857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ROW(Source!A50)</f>
        <v>50</v>
      </c>
      <c r="B72">
        <v>78076861</v>
      </c>
      <c r="C72">
        <v>78076855</v>
      </c>
      <c r="D72">
        <v>23568438</v>
      </c>
      <c r="E72">
        <v>1</v>
      </c>
      <c r="F72">
        <v>1</v>
      </c>
      <c r="G72">
        <v>1</v>
      </c>
      <c r="H72">
        <v>1</v>
      </c>
      <c r="I72" t="s">
        <v>495</v>
      </c>
      <c r="J72" t="s">
        <v>3</v>
      </c>
      <c r="K72" t="s">
        <v>496</v>
      </c>
      <c r="L72">
        <v>1369</v>
      </c>
      <c r="N72">
        <v>1013</v>
      </c>
      <c r="O72" t="s">
        <v>492</v>
      </c>
      <c r="P72" t="s">
        <v>492</v>
      </c>
      <c r="Q72">
        <v>1</v>
      </c>
      <c r="X72">
        <v>37.369999999999997</v>
      </c>
      <c r="Y72">
        <v>0</v>
      </c>
      <c r="Z72">
        <v>0</v>
      </c>
      <c r="AA72">
        <v>0</v>
      </c>
      <c r="AB72">
        <v>15.83</v>
      </c>
      <c r="AC72">
        <v>0</v>
      </c>
      <c r="AD72">
        <v>1</v>
      </c>
      <c r="AE72">
        <v>1</v>
      </c>
      <c r="AF72" t="s">
        <v>3</v>
      </c>
      <c r="AG72">
        <v>37.369999999999997</v>
      </c>
      <c r="AH72">
        <v>2</v>
      </c>
      <c r="AI72">
        <v>78076858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ROW(Source!A51)</f>
        <v>51</v>
      </c>
      <c r="B73">
        <v>78076873</v>
      </c>
      <c r="C73">
        <v>78076862</v>
      </c>
      <c r="D73">
        <v>23351341</v>
      </c>
      <c r="E73">
        <v>1</v>
      </c>
      <c r="F73">
        <v>1</v>
      </c>
      <c r="G73">
        <v>1</v>
      </c>
      <c r="H73">
        <v>1</v>
      </c>
      <c r="I73" t="s">
        <v>536</v>
      </c>
      <c r="J73" t="s">
        <v>3</v>
      </c>
      <c r="K73" t="s">
        <v>537</v>
      </c>
      <c r="L73">
        <v>1369</v>
      </c>
      <c r="N73">
        <v>1013</v>
      </c>
      <c r="O73" t="s">
        <v>492</v>
      </c>
      <c r="P73" t="s">
        <v>492</v>
      </c>
      <c r="Q73">
        <v>1</v>
      </c>
      <c r="X73">
        <v>4.49</v>
      </c>
      <c r="Y73">
        <v>0</v>
      </c>
      <c r="Z73">
        <v>0</v>
      </c>
      <c r="AA73">
        <v>0</v>
      </c>
      <c r="AB73">
        <v>8.7899999999999991</v>
      </c>
      <c r="AC73">
        <v>0</v>
      </c>
      <c r="AD73">
        <v>1</v>
      </c>
      <c r="AE73">
        <v>1</v>
      </c>
      <c r="AF73" t="s">
        <v>3</v>
      </c>
      <c r="AG73">
        <v>4.49</v>
      </c>
      <c r="AH73">
        <v>2</v>
      </c>
      <c r="AI73">
        <v>78076863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ROW(Source!A51)</f>
        <v>51</v>
      </c>
      <c r="B74">
        <v>78076874</v>
      </c>
      <c r="C74">
        <v>78076862</v>
      </c>
      <c r="D74">
        <v>121548</v>
      </c>
      <c r="E74">
        <v>1</v>
      </c>
      <c r="F74">
        <v>1</v>
      </c>
      <c r="G74">
        <v>1</v>
      </c>
      <c r="H74">
        <v>1</v>
      </c>
      <c r="I74" t="s">
        <v>19</v>
      </c>
      <c r="J74" t="s">
        <v>3</v>
      </c>
      <c r="K74" t="s">
        <v>525</v>
      </c>
      <c r="L74">
        <v>608254</v>
      </c>
      <c r="N74">
        <v>1013</v>
      </c>
      <c r="O74" t="s">
        <v>526</v>
      </c>
      <c r="P74" t="s">
        <v>526</v>
      </c>
      <c r="Q74">
        <v>1</v>
      </c>
      <c r="X74">
        <v>0.01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2</v>
      </c>
      <c r="AF74" t="s">
        <v>3</v>
      </c>
      <c r="AG74">
        <v>0.01</v>
      </c>
      <c r="AH74">
        <v>2</v>
      </c>
      <c r="AI74">
        <v>78076864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ROW(Source!A51)</f>
        <v>51</v>
      </c>
      <c r="B75">
        <v>78076875</v>
      </c>
      <c r="C75">
        <v>78076862</v>
      </c>
      <c r="D75">
        <v>37802432</v>
      </c>
      <c r="E75">
        <v>1</v>
      </c>
      <c r="F75">
        <v>1</v>
      </c>
      <c r="G75">
        <v>1</v>
      </c>
      <c r="H75">
        <v>2</v>
      </c>
      <c r="I75" t="s">
        <v>527</v>
      </c>
      <c r="J75" t="s">
        <v>528</v>
      </c>
      <c r="K75" t="s">
        <v>529</v>
      </c>
      <c r="L75">
        <v>1368</v>
      </c>
      <c r="N75">
        <v>1011</v>
      </c>
      <c r="O75" t="s">
        <v>187</v>
      </c>
      <c r="P75" t="s">
        <v>187</v>
      </c>
      <c r="Q75">
        <v>1</v>
      </c>
      <c r="X75">
        <v>0.01</v>
      </c>
      <c r="Y75">
        <v>0</v>
      </c>
      <c r="Z75">
        <v>138.54</v>
      </c>
      <c r="AA75">
        <v>12.1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0.01</v>
      </c>
      <c r="AH75">
        <v>2</v>
      </c>
      <c r="AI75">
        <v>78076865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ROW(Source!A51)</f>
        <v>51</v>
      </c>
      <c r="B76">
        <v>78076876</v>
      </c>
      <c r="C76">
        <v>78076862</v>
      </c>
      <c r="D76">
        <v>37804456</v>
      </c>
      <c r="E76">
        <v>1</v>
      </c>
      <c r="F76">
        <v>1</v>
      </c>
      <c r="G76">
        <v>1</v>
      </c>
      <c r="H76">
        <v>2</v>
      </c>
      <c r="I76" t="s">
        <v>530</v>
      </c>
      <c r="J76" t="s">
        <v>531</v>
      </c>
      <c r="K76" t="s">
        <v>532</v>
      </c>
      <c r="L76">
        <v>1368</v>
      </c>
      <c r="N76">
        <v>1011</v>
      </c>
      <c r="O76" t="s">
        <v>187</v>
      </c>
      <c r="P76" t="s">
        <v>187</v>
      </c>
      <c r="Q76">
        <v>1</v>
      </c>
      <c r="X76">
        <v>0.01</v>
      </c>
      <c r="Y76">
        <v>0</v>
      </c>
      <c r="Z76">
        <v>91.76</v>
      </c>
      <c r="AA76">
        <v>10.35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0.01</v>
      </c>
      <c r="AH76">
        <v>2</v>
      </c>
      <c r="AI76">
        <v>78076866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ROW(Source!A51)</f>
        <v>51</v>
      </c>
      <c r="B77">
        <v>78076877</v>
      </c>
      <c r="C77">
        <v>78076862</v>
      </c>
      <c r="D77">
        <v>37730303</v>
      </c>
      <c r="E77">
        <v>1</v>
      </c>
      <c r="F77">
        <v>1</v>
      </c>
      <c r="G77">
        <v>1</v>
      </c>
      <c r="H77">
        <v>3</v>
      </c>
      <c r="I77" t="s">
        <v>573</v>
      </c>
      <c r="J77" t="s">
        <v>574</v>
      </c>
      <c r="K77" t="s">
        <v>575</v>
      </c>
      <c r="L77">
        <v>1348</v>
      </c>
      <c r="N77">
        <v>1009</v>
      </c>
      <c r="O77" t="s">
        <v>522</v>
      </c>
      <c r="P77" t="s">
        <v>522</v>
      </c>
      <c r="Q77">
        <v>1000</v>
      </c>
      <c r="X77">
        <v>4.2999999999999999E-4</v>
      </c>
      <c r="Y77">
        <v>1820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36</v>
      </c>
      <c r="AG77">
        <v>0</v>
      </c>
      <c r="AH77">
        <v>2</v>
      </c>
      <c r="AI77">
        <v>78076867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ROW(Source!A51)</f>
        <v>51</v>
      </c>
      <c r="B78">
        <v>78076878</v>
      </c>
      <c r="C78">
        <v>78076862</v>
      </c>
      <c r="D78">
        <v>37732563</v>
      </c>
      <c r="E78">
        <v>1</v>
      </c>
      <c r="F78">
        <v>1</v>
      </c>
      <c r="G78">
        <v>1</v>
      </c>
      <c r="H78">
        <v>3</v>
      </c>
      <c r="I78" t="s">
        <v>538</v>
      </c>
      <c r="J78" t="s">
        <v>539</v>
      </c>
      <c r="K78" t="s">
        <v>540</v>
      </c>
      <c r="L78">
        <v>1346</v>
      </c>
      <c r="N78">
        <v>1009</v>
      </c>
      <c r="O78" t="s">
        <v>505</v>
      </c>
      <c r="P78" t="s">
        <v>505</v>
      </c>
      <c r="Q78">
        <v>1</v>
      </c>
      <c r="X78">
        <v>0.02</v>
      </c>
      <c r="Y78">
        <v>29.04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36</v>
      </c>
      <c r="AG78">
        <v>0</v>
      </c>
      <c r="AH78">
        <v>2</v>
      </c>
      <c r="AI78">
        <v>78076868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ROW(Source!A51)</f>
        <v>51</v>
      </c>
      <c r="B79">
        <v>78076879</v>
      </c>
      <c r="C79">
        <v>78076862</v>
      </c>
      <c r="D79">
        <v>37733044</v>
      </c>
      <c r="E79">
        <v>1</v>
      </c>
      <c r="F79">
        <v>1</v>
      </c>
      <c r="G79">
        <v>1</v>
      </c>
      <c r="H79">
        <v>3</v>
      </c>
      <c r="I79" t="s">
        <v>544</v>
      </c>
      <c r="J79" t="s">
        <v>545</v>
      </c>
      <c r="K79" t="s">
        <v>546</v>
      </c>
      <c r="L79">
        <v>1346</v>
      </c>
      <c r="N79">
        <v>1009</v>
      </c>
      <c r="O79" t="s">
        <v>505</v>
      </c>
      <c r="P79" t="s">
        <v>505</v>
      </c>
      <c r="Q79">
        <v>1</v>
      </c>
      <c r="X79">
        <v>0.16</v>
      </c>
      <c r="Y79">
        <v>31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36</v>
      </c>
      <c r="AG79">
        <v>0</v>
      </c>
      <c r="AH79">
        <v>2</v>
      </c>
      <c r="AI79">
        <v>78076869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ROW(Source!A51)</f>
        <v>51</v>
      </c>
      <c r="B80">
        <v>78076880</v>
      </c>
      <c r="C80">
        <v>78076862</v>
      </c>
      <c r="D80">
        <v>37791582</v>
      </c>
      <c r="E80">
        <v>1</v>
      </c>
      <c r="F80">
        <v>1</v>
      </c>
      <c r="G80">
        <v>1</v>
      </c>
      <c r="H80">
        <v>3</v>
      </c>
      <c r="I80" t="s">
        <v>576</v>
      </c>
      <c r="J80" t="s">
        <v>577</v>
      </c>
      <c r="K80" t="s">
        <v>578</v>
      </c>
      <c r="L80">
        <v>1354</v>
      </c>
      <c r="N80">
        <v>1010</v>
      </c>
      <c r="O80" t="s">
        <v>258</v>
      </c>
      <c r="P80" t="s">
        <v>258</v>
      </c>
      <c r="Q80">
        <v>1</v>
      </c>
      <c r="X80">
        <v>5</v>
      </c>
      <c r="Y80">
        <v>0.67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36</v>
      </c>
      <c r="AG80">
        <v>0</v>
      </c>
      <c r="AH80">
        <v>2</v>
      </c>
      <c r="AI80">
        <v>78076870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ROW(Source!A51)</f>
        <v>51</v>
      </c>
      <c r="B81">
        <v>78076881</v>
      </c>
      <c r="C81">
        <v>78076862</v>
      </c>
      <c r="D81">
        <v>37800647</v>
      </c>
      <c r="E81">
        <v>1</v>
      </c>
      <c r="F81">
        <v>1</v>
      </c>
      <c r="G81">
        <v>1</v>
      </c>
      <c r="H81">
        <v>3</v>
      </c>
      <c r="I81" t="s">
        <v>579</v>
      </c>
      <c r="J81" t="s">
        <v>580</v>
      </c>
      <c r="K81" t="s">
        <v>581</v>
      </c>
      <c r="L81">
        <v>1356</v>
      </c>
      <c r="N81">
        <v>1010</v>
      </c>
      <c r="O81" t="s">
        <v>582</v>
      </c>
      <c r="P81" t="s">
        <v>582</v>
      </c>
      <c r="Q81">
        <v>1000</v>
      </c>
      <c r="X81">
        <v>1.2200000000000001E-2</v>
      </c>
      <c r="Y81">
        <v>76.53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36</v>
      </c>
      <c r="AG81">
        <v>0</v>
      </c>
      <c r="AH81">
        <v>2</v>
      </c>
      <c r="AI81">
        <v>78076871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ROW(Source!A51)</f>
        <v>51</v>
      </c>
      <c r="B82">
        <v>78076882</v>
      </c>
      <c r="C82">
        <v>78076862</v>
      </c>
      <c r="D82">
        <v>37801918</v>
      </c>
      <c r="E82">
        <v>1</v>
      </c>
      <c r="F82">
        <v>1</v>
      </c>
      <c r="G82">
        <v>1</v>
      </c>
      <c r="H82">
        <v>3</v>
      </c>
      <c r="I82" t="s">
        <v>513</v>
      </c>
      <c r="J82" t="s">
        <v>514</v>
      </c>
      <c r="K82" t="s">
        <v>515</v>
      </c>
      <c r="L82">
        <v>1374</v>
      </c>
      <c r="N82">
        <v>1013</v>
      </c>
      <c r="O82" t="s">
        <v>516</v>
      </c>
      <c r="P82" t="s">
        <v>516</v>
      </c>
      <c r="Q82">
        <v>1</v>
      </c>
      <c r="X82">
        <v>0.79</v>
      </c>
      <c r="Y82">
        <v>1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36</v>
      </c>
      <c r="AG82">
        <v>0</v>
      </c>
      <c r="AH82">
        <v>2</v>
      </c>
      <c r="AI82">
        <v>78076872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ROW(Source!A59)</f>
        <v>59</v>
      </c>
      <c r="B83">
        <v>78076898</v>
      </c>
      <c r="C83">
        <v>78076890</v>
      </c>
      <c r="D83">
        <v>23365084</v>
      </c>
      <c r="E83">
        <v>1</v>
      </c>
      <c r="F83">
        <v>1</v>
      </c>
      <c r="G83">
        <v>1</v>
      </c>
      <c r="H83">
        <v>1</v>
      </c>
      <c r="I83" t="s">
        <v>517</v>
      </c>
      <c r="J83" t="s">
        <v>3</v>
      </c>
      <c r="K83" t="s">
        <v>518</v>
      </c>
      <c r="L83">
        <v>1369</v>
      </c>
      <c r="N83">
        <v>1013</v>
      </c>
      <c r="O83" t="s">
        <v>492</v>
      </c>
      <c r="P83" t="s">
        <v>492</v>
      </c>
      <c r="Q83">
        <v>1</v>
      </c>
      <c r="X83">
        <v>5.7</v>
      </c>
      <c r="Y83">
        <v>0</v>
      </c>
      <c r="Z83">
        <v>0</v>
      </c>
      <c r="AA83">
        <v>0</v>
      </c>
      <c r="AB83">
        <v>9.68</v>
      </c>
      <c r="AC83">
        <v>0</v>
      </c>
      <c r="AD83">
        <v>1</v>
      </c>
      <c r="AE83">
        <v>1</v>
      </c>
      <c r="AF83" t="s">
        <v>3</v>
      </c>
      <c r="AG83">
        <v>5.7</v>
      </c>
      <c r="AH83">
        <v>2</v>
      </c>
      <c r="AI83">
        <v>78076891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ROW(Source!A59)</f>
        <v>59</v>
      </c>
      <c r="B84">
        <v>78076899</v>
      </c>
      <c r="C84">
        <v>78076890</v>
      </c>
      <c r="D84">
        <v>37804065</v>
      </c>
      <c r="E84">
        <v>1</v>
      </c>
      <c r="F84">
        <v>1</v>
      </c>
      <c r="G84">
        <v>1</v>
      </c>
      <c r="H84">
        <v>2</v>
      </c>
      <c r="I84" t="s">
        <v>499</v>
      </c>
      <c r="J84" t="s">
        <v>500</v>
      </c>
      <c r="K84" t="s">
        <v>501</v>
      </c>
      <c r="L84">
        <v>1368</v>
      </c>
      <c r="N84">
        <v>1011</v>
      </c>
      <c r="O84" t="s">
        <v>187</v>
      </c>
      <c r="P84" t="s">
        <v>187</v>
      </c>
      <c r="Q84">
        <v>1</v>
      </c>
      <c r="X84">
        <v>0.13</v>
      </c>
      <c r="Y84">
        <v>0</v>
      </c>
      <c r="Z84">
        <v>2.15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0.13</v>
      </c>
      <c r="AH84">
        <v>2</v>
      </c>
      <c r="AI84">
        <v>78076892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ROW(Source!A59)</f>
        <v>59</v>
      </c>
      <c r="B85">
        <v>78076900</v>
      </c>
      <c r="C85">
        <v>78076890</v>
      </c>
      <c r="D85">
        <v>37729677</v>
      </c>
      <c r="E85">
        <v>1</v>
      </c>
      <c r="F85">
        <v>1</v>
      </c>
      <c r="G85">
        <v>1</v>
      </c>
      <c r="H85">
        <v>3</v>
      </c>
      <c r="I85" t="s">
        <v>502</v>
      </c>
      <c r="J85" t="s">
        <v>503</v>
      </c>
      <c r="K85" t="s">
        <v>504</v>
      </c>
      <c r="L85">
        <v>1346</v>
      </c>
      <c r="N85">
        <v>1009</v>
      </c>
      <c r="O85" t="s">
        <v>505</v>
      </c>
      <c r="P85" t="s">
        <v>505</v>
      </c>
      <c r="Q85">
        <v>1</v>
      </c>
      <c r="X85">
        <v>1.4E-3</v>
      </c>
      <c r="Y85">
        <v>28.4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36</v>
      </c>
      <c r="AG85">
        <v>0</v>
      </c>
      <c r="AH85">
        <v>2</v>
      </c>
      <c r="AI85">
        <v>78076893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ROW(Source!A59)</f>
        <v>59</v>
      </c>
      <c r="B86">
        <v>78076901</v>
      </c>
      <c r="C86">
        <v>78076890</v>
      </c>
      <c r="D86">
        <v>37737071</v>
      </c>
      <c r="E86">
        <v>1</v>
      </c>
      <c r="F86">
        <v>1</v>
      </c>
      <c r="G86">
        <v>1</v>
      </c>
      <c r="H86">
        <v>3</v>
      </c>
      <c r="I86" t="s">
        <v>506</v>
      </c>
      <c r="J86" t="s">
        <v>507</v>
      </c>
      <c r="K86" t="s">
        <v>508</v>
      </c>
      <c r="L86">
        <v>1358</v>
      </c>
      <c r="N86">
        <v>1010</v>
      </c>
      <c r="O86" t="s">
        <v>509</v>
      </c>
      <c r="P86" t="s">
        <v>509</v>
      </c>
      <c r="Q86">
        <v>10</v>
      </c>
      <c r="X86">
        <v>0.3</v>
      </c>
      <c r="Y86">
        <v>8.4700000000000006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36</v>
      </c>
      <c r="AG86">
        <v>0</v>
      </c>
      <c r="AH86">
        <v>2</v>
      </c>
      <c r="AI86">
        <v>78076894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ROW(Source!A59)</f>
        <v>59</v>
      </c>
      <c r="B87">
        <v>78076902</v>
      </c>
      <c r="C87">
        <v>78076890</v>
      </c>
      <c r="D87">
        <v>37777026</v>
      </c>
      <c r="E87">
        <v>1</v>
      </c>
      <c r="F87">
        <v>1</v>
      </c>
      <c r="G87">
        <v>1</v>
      </c>
      <c r="H87">
        <v>3</v>
      </c>
      <c r="I87" t="s">
        <v>519</v>
      </c>
      <c r="J87" t="s">
        <v>520</v>
      </c>
      <c r="K87" t="s">
        <v>521</v>
      </c>
      <c r="L87">
        <v>1348</v>
      </c>
      <c r="N87">
        <v>1009</v>
      </c>
      <c r="O87" t="s">
        <v>522</v>
      </c>
      <c r="P87" t="s">
        <v>522</v>
      </c>
      <c r="Q87">
        <v>1000</v>
      </c>
      <c r="X87">
        <v>2.0000000000000002E-5</v>
      </c>
      <c r="Y87">
        <v>729.98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36</v>
      </c>
      <c r="AG87">
        <v>0</v>
      </c>
      <c r="AH87">
        <v>2</v>
      </c>
      <c r="AI87">
        <v>78076895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ROW(Source!A59)</f>
        <v>59</v>
      </c>
      <c r="B88">
        <v>78076903</v>
      </c>
      <c r="C88">
        <v>78076890</v>
      </c>
      <c r="D88">
        <v>37785795</v>
      </c>
      <c r="E88">
        <v>1</v>
      </c>
      <c r="F88">
        <v>1</v>
      </c>
      <c r="G88">
        <v>1</v>
      </c>
      <c r="H88">
        <v>3</v>
      </c>
      <c r="I88" t="s">
        <v>510</v>
      </c>
      <c r="J88" t="s">
        <v>511</v>
      </c>
      <c r="K88" t="s">
        <v>512</v>
      </c>
      <c r="L88">
        <v>1346</v>
      </c>
      <c r="N88">
        <v>1009</v>
      </c>
      <c r="O88" t="s">
        <v>505</v>
      </c>
      <c r="P88" t="s">
        <v>505</v>
      </c>
      <c r="Q88">
        <v>1</v>
      </c>
      <c r="X88">
        <v>1.4E-2</v>
      </c>
      <c r="Y88">
        <v>69.03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36</v>
      </c>
      <c r="AG88">
        <v>0</v>
      </c>
      <c r="AH88">
        <v>2</v>
      </c>
      <c r="AI88">
        <v>78076896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ROW(Source!A59)</f>
        <v>59</v>
      </c>
      <c r="B89">
        <v>78076904</v>
      </c>
      <c r="C89">
        <v>78076890</v>
      </c>
      <c r="D89">
        <v>37801918</v>
      </c>
      <c r="E89">
        <v>1</v>
      </c>
      <c r="F89">
        <v>1</v>
      </c>
      <c r="G89">
        <v>1</v>
      </c>
      <c r="H89">
        <v>3</v>
      </c>
      <c r="I89" t="s">
        <v>513</v>
      </c>
      <c r="J89" t="s">
        <v>514</v>
      </c>
      <c r="K89" t="s">
        <v>515</v>
      </c>
      <c r="L89">
        <v>1374</v>
      </c>
      <c r="N89">
        <v>1013</v>
      </c>
      <c r="O89" t="s">
        <v>516</v>
      </c>
      <c r="P89" t="s">
        <v>516</v>
      </c>
      <c r="Q89">
        <v>1</v>
      </c>
      <c r="X89">
        <v>1.1000000000000001</v>
      </c>
      <c r="Y89">
        <v>1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36</v>
      </c>
      <c r="AG89">
        <v>0</v>
      </c>
      <c r="AH89">
        <v>2</v>
      </c>
      <c r="AI89">
        <v>78076897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ROW(Source!A62)</f>
        <v>62</v>
      </c>
      <c r="B90">
        <v>78076915</v>
      </c>
      <c r="C90">
        <v>78076907</v>
      </c>
      <c r="D90">
        <v>23365084</v>
      </c>
      <c r="E90">
        <v>1</v>
      </c>
      <c r="F90">
        <v>1</v>
      </c>
      <c r="G90">
        <v>1</v>
      </c>
      <c r="H90">
        <v>1</v>
      </c>
      <c r="I90" t="s">
        <v>517</v>
      </c>
      <c r="J90" t="s">
        <v>3</v>
      </c>
      <c r="K90" t="s">
        <v>518</v>
      </c>
      <c r="L90">
        <v>1369</v>
      </c>
      <c r="N90">
        <v>1013</v>
      </c>
      <c r="O90" t="s">
        <v>492</v>
      </c>
      <c r="P90" t="s">
        <v>492</v>
      </c>
      <c r="Q90">
        <v>1</v>
      </c>
      <c r="X90">
        <v>5.76</v>
      </c>
      <c r="Y90">
        <v>0</v>
      </c>
      <c r="Z90">
        <v>0</v>
      </c>
      <c r="AA90">
        <v>0</v>
      </c>
      <c r="AB90">
        <v>9.68</v>
      </c>
      <c r="AC90">
        <v>0</v>
      </c>
      <c r="AD90">
        <v>1</v>
      </c>
      <c r="AE90">
        <v>1</v>
      </c>
      <c r="AF90" t="s">
        <v>3</v>
      </c>
      <c r="AG90">
        <v>5.76</v>
      </c>
      <c r="AH90">
        <v>2</v>
      </c>
      <c r="AI90">
        <v>78076908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ROW(Source!A62)</f>
        <v>62</v>
      </c>
      <c r="B91">
        <v>78076916</v>
      </c>
      <c r="C91">
        <v>78076907</v>
      </c>
      <c r="D91">
        <v>37804065</v>
      </c>
      <c r="E91">
        <v>1</v>
      </c>
      <c r="F91">
        <v>1</v>
      </c>
      <c r="G91">
        <v>1</v>
      </c>
      <c r="H91">
        <v>2</v>
      </c>
      <c r="I91" t="s">
        <v>499</v>
      </c>
      <c r="J91" t="s">
        <v>500</v>
      </c>
      <c r="K91" t="s">
        <v>501</v>
      </c>
      <c r="L91">
        <v>1368</v>
      </c>
      <c r="N91">
        <v>1011</v>
      </c>
      <c r="O91" t="s">
        <v>187</v>
      </c>
      <c r="P91" t="s">
        <v>187</v>
      </c>
      <c r="Q91">
        <v>1</v>
      </c>
      <c r="X91">
        <v>0.17</v>
      </c>
      <c r="Y91">
        <v>0</v>
      </c>
      <c r="Z91">
        <v>2.15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0.17</v>
      </c>
      <c r="AH91">
        <v>2</v>
      </c>
      <c r="AI91">
        <v>78076909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ROW(Source!A62)</f>
        <v>62</v>
      </c>
      <c r="B92">
        <v>78076917</v>
      </c>
      <c r="C92">
        <v>78076907</v>
      </c>
      <c r="D92">
        <v>37729677</v>
      </c>
      <c r="E92">
        <v>1</v>
      </c>
      <c r="F92">
        <v>1</v>
      </c>
      <c r="G92">
        <v>1</v>
      </c>
      <c r="H92">
        <v>3</v>
      </c>
      <c r="I92" t="s">
        <v>502</v>
      </c>
      <c r="J92" t="s">
        <v>503</v>
      </c>
      <c r="K92" t="s">
        <v>504</v>
      </c>
      <c r="L92">
        <v>1346</v>
      </c>
      <c r="N92">
        <v>1009</v>
      </c>
      <c r="O92" t="s">
        <v>505</v>
      </c>
      <c r="P92" t="s">
        <v>505</v>
      </c>
      <c r="Q92">
        <v>1</v>
      </c>
      <c r="X92">
        <v>3.8E-3</v>
      </c>
      <c r="Y92">
        <v>28.4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36</v>
      </c>
      <c r="AG92">
        <v>0</v>
      </c>
      <c r="AH92">
        <v>2</v>
      </c>
      <c r="AI92">
        <v>78076910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ROW(Source!A62)</f>
        <v>62</v>
      </c>
      <c r="B93">
        <v>78076918</v>
      </c>
      <c r="C93">
        <v>78076907</v>
      </c>
      <c r="D93">
        <v>37737071</v>
      </c>
      <c r="E93">
        <v>1</v>
      </c>
      <c r="F93">
        <v>1</v>
      </c>
      <c r="G93">
        <v>1</v>
      </c>
      <c r="H93">
        <v>3</v>
      </c>
      <c r="I93" t="s">
        <v>506</v>
      </c>
      <c r="J93" t="s">
        <v>507</v>
      </c>
      <c r="K93" t="s">
        <v>508</v>
      </c>
      <c r="L93">
        <v>1358</v>
      </c>
      <c r="N93">
        <v>1010</v>
      </c>
      <c r="O93" t="s">
        <v>509</v>
      </c>
      <c r="P93" t="s">
        <v>509</v>
      </c>
      <c r="Q93">
        <v>10</v>
      </c>
      <c r="X93">
        <v>0.4</v>
      </c>
      <c r="Y93">
        <v>8.4700000000000006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36</v>
      </c>
      <c r="AG93">
        <v>0</v>
      </c>
      <c r="AH93">
        <v>2</v>
      </c>
      <c r="AI93">
        <v>78076911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ROW(Source!A62)</f>
        <v>62</v>
      </c>
      <c r="B94">
        <v>78076919</v>
      </c>
      <c r="C94">
        <v>78076907</v>
      </c>
      <c r="D94">
        <v>37777026</v>
      </c>
      <c r="E94">
        <v>1</v>
      </c>
      <c r="F94">
        <v>1</v>
      </c>
      <c r="G94">
        <v>1</v>
      </c>
      <c r="H94">
        <v>3</v>
      </c>
      <c r="I94" t="s">
        <v>519</v>
      </c>
      <c r="J94" t="s">
        <v>520</v>
      </c>
      <c r="K94" t="s">
        <v>521</v>
      </c>
      <c r="L94">
        <v>1348</v>
      </c>
      <c r="N94">
        <v>1009</v>
      </c>
      <c r="O94" t="s">
        <v>522</v>
      </c>
      <c r="P94" t="s">
        <v>522</v>
      </c>
      <c r="Q94">
        <v>1000</v>
      </c>
      <c r="X94">
        <v>2.0000000000000002E-5</v>
      </c>
      <c r="Y94">
        <v>729.98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36</v>
      </c>
      <c r="AG94">
        <v>0</v>
      </c>
      <c r="AH94">
        <v>2</v>
      </c>
      <c r="AI94">
        <v>78076912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ROW(Source!A62)</f>
        <v>62</v>
      </c>
      <c r="B95">
        <v>78076920</v>
      </c>
      <c r="C95">
        <v>78076907</v>
      </c>
      <c r="D95">
        <v>37785795</v>
      </c>
      <c r="E95">
        <v>1</v>
      </c>
      <c r="F95">
        <v>1</v>
      </c>
      <c r="G95">
        <v>1</v>
      </c>
      <c r="H95">
        <v>3</v>
      </c>
      <c r="I95" t="s">
        <v>510</v>
      </c>
      <c r="J95" t="s">
        <v>511</v>
      </c>
      <c r="K95" t="s">
        <v>512</v>
      </c>
      <c r="L95">
        <v>1346</v>
      </c>
      <c r="N95">
        <v>1009</v>
      </c>
      <c r="O95" t="s">
        <v>505</v>
      </c>
      <c r="P95" t="s">
        <v>505</v>
      </c>
      <c r="Q95">
        <v>1</v>
      </c>
      <c r="X95">
        <v>3.7999999999999999E-2</v>
      </c>
      <c r="Y95">
        <v>69.03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36</v>
      </c>
      <c r="AG95">
        <v>0</v>
      </c>
      <c r="AH95">
        <v>2</v>
      </c>
      <c r="AI95">
        <v>78076913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ROW(Source!A62)</f>
        <v>62</v>
      </c>
      <c r="B96">
        <v>78076921</v>
      </c>
      <c r="C96">
        <v>78076907</v>
      </c>
      <c r="D96">
        <v>37801918</v>
      </c>
      <c r="E96">
        <v>1</v>
      </c>
      <c r="F96">
        <v>1</v>
      </c>
      <c r="G96">
        <v>1</v>
      </c>
      <c r="H96">
        <v>3</v>
      </c>
      <c r="I96" t="s">
        <v>513</v>
      </c>
      <c r="J96" t="s">
        <v>514</v>
      </c>
      <c r="K96" t="s">
        <v>515</v>
      </c>
      <c r="L96">
        <v>1374</v>
      </c>
      <c r="N96">
        <v>1013</v>
      </c>
      <c r="O96" t="s">
        <v>516</v>
      </c>
      <c r="P96" t="s">
        <v>516</v>
      </c>
      <c r="Q96">
        <v>1</v>
      </c>
      <c r="X96">
        <v>1.1200000000000001</v>
      </c>
      <c r="Y96">
        <v>1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36</v>
      </c>
      <c r="AG96">
        <v>0</v>
      </c>
      <c r="AH96">
        <v>2</v>
      </c>
      <c r="AI96">
        <v>78076914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ROW(Source!A67)</f>
        <v>67</v>
      </c>
      <c r="B97">
        <v>78076935</v>
      </c>
      <c r="C97">
        <v>78076926</v>
      </c>
      <c r="D97">
        <v>23351395</v>
      </c>
      <c r="E97">
        <v>1</v>
      </c>
      <c r="F97">
        <v>1</v>
      </c>
      <c r="G97">
        <v>1</v>
      </c>
      <c r="H97">
        <v>1</v>
      </c>
      <c r="I97" t="s">
        <v>523</v>
      </c>
      <c r="J97" t="s">
        <v>3</v>
      </c>
      <c r="K97" t="s">
        <v>524</v>
      </c>
      <c r="L97">
        <v>1369</v>
      </c>
      <c r="N97">
        <v>1013</v>
      </c>
      <c r="O97" t="s">
        <v>492</v>
      </c>
      <c r="P97" t="s">
        <v>492</v>
      </c>
      <c r="Q97">
        <v>1</v>
      </c>
      <c r="X97">
        <v>0.84</v>
      </c>
      <c r="Y97">
        <v>0</v>
      </c>
      <c r="Z97">
        <v>0</v>
      </c>
      <c r="AA97">
        <v>0</v>
      </c>
      <c r="AB97">
        <v>8.99</v>
      </c>
      <c r="AC97">
        <v>0</v>
      </c>
      <c r="AD97">
        <v>1</v>
      </c>
      <c r="AE97">
        <v>1</v>
      </c>
      <c r="AF97" t="s">
        <v>3</v>
      </c>
      <c r="AG97">
        <v>0.84</v>
      </c>
      <c r="AH97">
        <v>2</v>
      </c>
      <c r="AI97">
        <v>78076927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ROW(Source!A67)</f>
        <v>67</v>
      </c>
      <c r="B98">
        <v>78076936</v>
      </c>
      <c r="C98">
        <v>78076926</v>
      </c>
      <c r="D98">
        <v>37731563</v>
      </c>
      <c r="E98">
        <v>1</v>
      </c>
      <c r="F98">
        <v>1</v>
      </c>
      <c r="G98">
        <v>1</v>
      </c>
      <c r="H98">
        <v>3</v>
      </c>
      <c r="I98" t="s">
        <v>583</v>
      </c>
      <c r="J98" t="s">
        <v>584</v>
      </c>
      <c r="K98" t="s">
        <v>585</v>
      </c>
      <c r="L98">
        <v>1346</v>
      </c>
      <c r="N98">
        <v>1009</v>
      </c>
      <c r="O98" t="s">
        <v>505</v>
      </c>
      <c r="P98" t="s">
        <v>505</v>
      </c>
      <c r="Q98">
        <v>1</v>
      </c>
      <c r="X98">
        <v>0.01</v>
      </c>
      <c r="Y98">
        <v>28.93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36</v>
      </c>
      <c r="AG98">
        <v>0</v>
      </c>
      <c r="AH98">
        <v>2</v>
      </c>
      <c r="AI98">
        <v>78076928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ROW(Source!A67)</f>
        <v>67</v>
      </c>
      <c r="B99">
        <v>78076937</v>
      </c>
      <c r="C99">
        <v>78076926</v>
      </c>
      <c r="D99">
        <v>37736556</v>
      </c>
      <c r="E99">
        <v>1</v>
      </c>
      <c r="F99">
        <v>1</v>
      </c>
      <c r="G99">
        <v>1</v>
      </c>
      <c r="H99">
        <v>3</v>
      </c>
      <c r="I99" t="s">
        <v>586</v>
      </c>
      <c r="J99" t="s">
        <v>587</v>
      </c>
      <c r="K99" t="s">
        <v>588</v>
      </c>
      <c r="L99">
        <v>1348</v>
      </c>
      <c r="N99">
        <v>1009</v>
      </c>
      <c r="O99" t="s">
        <v>522</v>
      </c>
      <c r="P99" t="s">
        <v>522</v>
      </c>
      <c r="Q99">
        <v>1000</v>
      </c>
      <c r="X99">
        <v>5.0000000000000002E-5</v>
      </c>
      <c r="Y99">
        <v>16136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36</v>
      </c>
      <c r="AG99">
        <v>0</v>
      </c>
      <c r="AH99">
        <v>2</v>
      </c>
      <c r="AI99">
        <v>78076929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ROW(Source!A67)</f>
        <v>67</v>
      </c>
      <c r="B100">
        <v>78076938</v>
      </c>
      <c r="C100">
        <v>78076926</v>
      </c>
      <c r="D100">
        <v>37737280</v>
      </c>
      <c r="E100">
        <v>1</v>
      </c>
      <c r="F100">
        <v>1</v>
      </c>
      <c r="G100">
        <v>1</v>
      </c>
      <c r="H100">
        <v>3</v>
      </c>
      <c r="I100" t="s">
        <v>589</v>
      </c>
      <c r="J100" t="s">
        <v>590</v>
      </c>
      <c r="K100" t="s">
        <v>591</v>
      </c>
      <c r="L100">
        <v>1348</v>
      </c>
      <c r="N100">
        <v>1009</v>
      </c>
      <c r="O100" t="s">
        <v>522</v>
      </c>
      <c r="P100" t="s">
        <v>522</v>
      </c>
      <c r="Q100">
        <v>1000</v>
      </c>
      <c r="X100">
        <v>5.0000000000000002E-5</v>
      </c>
      <c r="Y100">
        <v>12430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36</v>
      </c>
      <c r="AG100">
        <v>0</v>
      </c>
      <c r="AH100">
        <v>2</v>
      </c>
      <c r="AI100">
        <v>78076930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ROW(Source!A67)</f>
        <v>67</v>
      </c>
      <c r="B101">
        <v>78076939</v>
      </c>
      <c r="C101">
        <v>78076926</v>
      </c>
      <c r="D101">
        <v>37729677</v>
      </c>
      <c r="E101">
        <v>1</v>
      </c>
      <c r="F101">
        <v>1</v>
      </c>
      <c r="G101">
        <v>1</v>
      </c>
      <c r="H101">
        <v>3</v>
      </c>
      <c r="I101" t="s">
        <v>502</v>
      </c>
      <c r="J101" t="s">
        <v>503</v>
      </c>
      <c r="K101" t="s">
        <v>504</v>
      </c>
      <c r="L101">
        <v>1346</v>
      </c>
      <c r="N101">
        <v>1009</v>
      </c>
      <c r="O101" t="s">
        <v>505</v>
      </c>
      <c r="P101" t="s">
        <v>505</v>
      </c>
      <c r="Q101">
        <v>1</v>
      </c>
      <c r="X101">
        <v>2.0000000000000001E-4</v>
      </c>
      <c r="Y101">
        <v>28.4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36</v>
      </c>
      <c r="AG101">
        <v>0</v>
      </c>
      <c r="AH101">
        <v>2</v>
      </c>
      <c r="AI101">
        <v>78076931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ROW(Source!A67)</f>
        <v>67</v>
      </c>
      <c r="B102">
        <v>78076940</v>
      </c>
      <c r="C102">
        <v>78076926</v>
      </c>
      <c r="D102">
        <v>37785795</v>
      </c>
      <c r="E102">
        <v>1</v>
      </c>
      <c r="F102">
        <v>1</v>
      </c>
      <c r="G102">
        <v>1</v>
      </c>
      <c r="H102">
        <v>3</v>
      </c>
      <c r="I102" t="s">
        <v>510</v>
      </c>
      <c r="J102" t="s">
        <v>511</v>
      </c>
      <c r="K102" t="s">
        <v>512</v>
      </c>
      <c r="L102">
        <v>1346</v>
      </c>
      <c r="N102">
        <v>1009</v>
      </c>
      <c r="O102" t="s">
        <v>505</v>
      </c>
      <c r="P102" t="s">
        <v>505</v>
      </c>
      <c r="Q102">
        <v>1</v>
      </c>
      <c r="X102">
        <v>2E-3</v>
      </c>
      <c r="Y102">
        <v>69.03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36</v>
      </c>
      <c r="AG102">
        <v>0</v>
      </c>
      <c r="AH102">
        <v>2</v>
      </c>
      <c r="AI102">
        <v>78076932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ROW(Source!A67)</f>
        <v>67</v>
      </c>
      <c r="B103">
        <v>78076941</v>
      </c>
      <c r="C103">
        <v>78076926</v>
      </c>
      <c r="D103">
        <v>37786818</v>
      </c>
      <c r="E103">
        <v>1</v>
      </c>
      <c r="F103">
        <v>1</v>
      </c>
      <c r="G103">
        <v>1</v>
      </c>
      <c r="H103">
        <v>3</v>
      </c>
      <c r="I103" t="s">
        <v>592</v>
      </c>
      <c r="J103" t="s">
        <v>593</v>
      </c>
      <c r="K103" t="s">
        <v>594</v>
      </c>
      <c r="L103">
        <v>1346</v>
      </c>
      <c r="N103">
        <v>1009</v>
      </c>
      <c r="O103" t="s">
        <v>505</v>
      </c>
      <c r="P103" t="s">
        <v>505</v>
      </c>
      <c r="Q103">
        <v>1</v>
      </c>
      <c r="X103">
        <v>1.42E-3</v>
      </c>
      <c r="Y103">
        <v>38.909999999999997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36</v>
      </c>
      <c r="AG103">
        <v>0</v>
      </c>
      <c r="AH103">
        <v>2</v>
      </c>
      <c r="AI103">
        <v>78076933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ROW(Source!A67)</f>
        <v>67</v>
      </c>
      <c r="B104">
        <v>78076942</v>
      </c>
      <c r="C104">
        <v>78076926</v>
      </c>
      <c r="D104">
        <v>37801918</v>
      </c>
      <c r="E104">
        <v>1</v>
      </c>
      <c r="F104">
        <v>1</v>
      </c>
      <c r="G104">
        <v>1</v>
      </c>
      <c r="H104">
        <v>3</v>
      </c>
      <c r="I104" t="s">
        <v>513</v>
      </c>
      <c r="J104" t="s">
        <v>514</v>
      </c>
      <c r="K104" t="s">
        <v>515</v>
      </c>
      <c r="L104">
        <v>1374</v>
      </c>
      <c r="N104">
        <v>1013</v>
      </c>
      <c r="O104" t="s">
        <v>516</v>
      </c>
      <c r="P104" t="s">
        <v>516</v>
      </c>
      <c r="Q104">
        <v>1</v>
      </c>
      <c r="X104">
        <v>0.15</v>
      </c>
      <c r="Y104">
        <v>1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36</v>
      </c>
      <c r="AG104">
        <v>0</v>
      </c>
      <c r="AH104">
        <v>2</v>
      </c>
      <c r="AI104">
        <v>78076934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ROW(Source!A69)</f>
        <v>69</v>
      </c>
      <c r="B105">
        <v>78076952</v>
      </c>
      <c r="C105">
        <v>78076944</v>
      </c>
      <c r="D105">
        <v>23351395</v>
      </c>
      <c r="E105">
        <v>1</v>
      </c>
      <c r="F105">
        <v>1</v>
      </c>
      <c r="G105">
        <v>1</v>
      </c>
      <c r="H105">
        <v>1</v>
      </c>
      <c r="I105" t="s">
        <v>523</v>
      </c>
      <c r="J105" t="s">
        <v>3</v>
      </c>
      <c r="K105" t="s">
        <v>524</v>
      </c>
      <c r="L105">
        <v>1369</v>
      </c>
      <c r="N105">
        <v>1013</v>
      </c>
      <c r="O105" t="s">
        <v>492</v>
      </c>
      <c r="P105" t="s">
        <v>492</v>
      </c>
      <c r="Q105">
        <v>1</v>
      </c>
      <c r="X105">
        <v>0.84</v>
      </c>
      <c r="Y105">
        <v>0</v>
      </c>
      <c r="Z105">
        <v>0</v>
      </c>
      <c r="AA105">
        <v>0</v>
      </c>
      <c r="AB105">
        <v>8.99</v>
      </c>
      <c r="AC105">
        <v>0</v>
      </c>
      <c r="AD105">
        <v>1</v>
      </c>
      <c r="AE105">
        <v>1</v>
      </c>
      <c r="AF105" t="s">
        <v>3</v>
      </c>
      <c r="AG105">
        <v>0.84</v>
      </c>
      <c r="AH105">
        <v>2</v>
      </c>
      <c r="AI105">
        <v>78076945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ROW(Source!A69)</f>
        <v>69</v>
      </c>
      <c r="B106">
        <v>78076953</v>
      </c>
      <c r="C106">
        <v>78076944</v>
      </c>
      <c r="D106">
        <v>37731563</v>
      </c>
      <c r="E106">
        <v>1</v>
      </c>
      <c r="F106">
        <v>1</v>
      </c>
      <c r="G106">
        <v>1</v>
      </c>
      <c r="H106">
        <v>3</v>
      </c>
      <c r="I106" t="s">
        <v>583</v>
      </c>
      <c r="J106" t="s">
        <v>584</v>
      </c>
      <c r="K106" t="s">
        <v>585</v>
      </c>
      <c r="L106">
        <v>1346</v>
      </c>
      <c r="N106">
        <v>1009</v>
      </c>
      <c r="O106" t="s">
        <v>505</v>
      </c>
      <c r="P106" t="s">
        <v>505</v>
      </c>
      <c r="Q106">
        <v>1</v>
      </c>
      <c r="X106">
        <v>0.01</v>
      </c>
      <c r="Y106">
        <v>28.93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36</v>
      </c>
      <c r="AG106">
        <v>0</v>
      </c>
      <c r="AH106">
        <v>2</v>
      </c>
      <c r="AI106">
        <v>78076946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ROW(Source!A69)</f>
        <v>69</v>
      </c>
      <c r="B107">
        <v>78076954</v>
      </c>
      <c r="C107">
        <v>78076944</v>
      </c>
      <c r="D107">
        <v>37737280</v>
      </c>
      <c r="E107">
        <v>1</v>
      </c>
      <c r="F107">
        <v>1</v>
      </c>
      <c r="G107">
        <v>1</v>
      </c>
      <c r="H107">
        <v>3</v>
      </c>
      <c r="I107" t="s">
        <v>589</v>
      </c>
      <c r="J107" t="s">
        <v>590</v>
      </c>
      <c r="K107" t="s">
        <v>591</v>
      </c>
      <c r="L107">
        <v>1348</v>
      </c>
      <c r="N107">
        <v>1009</v>
      </c>
      <c r="O107" t="s">
        <v>522</v>
      </c>
      <c r="P107" t="s">
        <v>522</v>
      </c>
      <c r="Q107">
        <v>1000</v>
      </c>
      <c r="X107">
        <v>1E-4</v>
      </c>
      <c r="Y107">
        <v>12430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36</v>
      </c>
      <c r="AG107">
        <v>0</v>
      </c>
      <c r="AH107">
        <v>2</v>
      </c>
      <c r="AI107">
        <v>78076947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ROW(Source!A69)</f>
        <v>69</v>
      </c>
      <c r="B108">
        <v>78076955</v>
      </c>
      <c r="C108">
        <v>78076944</v>
      </c>
      <c r="D108">
        <v>37729677</v>
      </c>
      <c r="E108">
        <v>1</v>
      </c>
      <c r="F108">
        <v>1</v>
      </c>
      <c r="G108">
        <v>1</v>
      </c>
      <c r="H108">
        <v>3</v>
      </c>
      <c r="I108" t="s">
        <v>502</v>
      </c>
      <c r="J108" t="s">
        <v>503</v>
      </c>
      <c r="K108" t="s">
        <v>504</v>
      </c>
      <c r="L108">
        <v>1346</v>
      </c>
      <c r="N108">
        <v>1009</v>
      </c>
      <c r="O108" t="s">
        <v>505</v>
      </c>
      <c r="P108" t="s">
        <v>505</v>
      </c>
      <c r="Q108">
        <v>1</v>
      </c>
      <c r="X108">
        <v>2.0000000000000001E-4</v>
      </c>
      <c r="Y108">
        <v>28.4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36</v>
      </c>
      <c r="AG108">
        <v>0</v>
      </c>
      <c r="AH108">
        <v>2</v>
      </c>
      <c r="AI108">
        <v>78076948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ROW(Source!A69)</f>
        <v>69</v>
      </c>
      <c r="B109">
        <v>78076956</v>
      </c>
      <c r="C109">
        <v>78076944</v>
      </c>
      <c r="D109">
        <v>37785795</v>
      </c>
      <c r="E109">
        <v>1</v>
      </c>
      <c r="F109">
        <v>1</v>
      </c>
      <c r="G109">
        <v>1</v>
      </c>
      <c r="H109">
        <v>3</v>
      </c>
      <c r="I109" t="s">
        <v>510</v>
      </c>
      <c r="J109" t="s">
        <v>511</v>
      </c>
      <c r="K109" t="s">
        <v>512</v>
      </c>
      <c r="L109">
        <v>1346</v>
      </c>
      <c r="N109">
        <v>1009</v>
      </c>
      <c r="O109" t="s">
        <v>505</v>
      </c>
      <c r="P109" t="s">
        <v>505</v>
      </c>
      <c r="Q109">
        <v>1</v>
      </c>
      <c r="X109">
        <v>2E-3</v>
      </c>
      <c r="Y109">
        <v>69.03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36</v>
      </c>
      <c r="AG109">
        <v>0</v>
      </c>
      <c r="AH109">
        <v>2</v>
      </c>
      <c r="AI109">
        <v>78076949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ROW(Source!A69)</f>
        <v>69</v>
      </c>
      <c r="B110">
        <v>78076957</v>
      </c>
      <c r="C110">
        <v>78076944</v>
      </c>
      <c r="D110">
        <v>37786818</v>
      </c>
      <c r="E110">
        <v>1</v>
      </c>
      <c r="F110">
        <v>1</v>
      </c>
      <c r="G110">
        <v>1</v>
      </c>
      <c r="H110">
        <v>3</v>
      </c>
      <c r="I110" t="s">
        <v>592</v>
      </c>
      <c r="J110" t="s">
        <v>593</v>
      </c>
      <c r="K110" t="s">
        <v>594</v>
      </c>
      <c r="L110">
        <v>1346</v>
      </c>
      <c r="N110">
        <v>1009</v>
      </c>
      <c r="O110" t="s">
        <v>505</v>
      </c>
      <c r="P110" t="s">
        <v>505</v>
      </c>
      <c r="Q110">
        <v>1</v>
      </c>
      <c r="X110">
        <v>1.42E-3</v>
      </c>
      <c r="Y110">
        <v>38.909999999999997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36</v>
      </c>
      <c r="AG110">
        <v>0</v>
      </c>
      <c r="AH110">
        <v>2</v>
      </c>
      <c r="AI110">
        <v>78076950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ROW(Source!A69)</f>
        <v>69</v>
      </c>
      <c r="B111">
        <v>78076958</v>
      </c>
      <c r="C111">
        <v>78076944</v>
      </c>
      <c r="D111">
        <v>37801918</v>
      </c>
      <c r="E111">
        <v>1</v>
      </c>
      <c r="F111">
        <v>1</v>
      </c>
      <c r="G111">
        <v>1</v>
      </c>
      <c r="H111">
        <v>3</v>
      </c>
      <c r="I111" t="s">
        <v>513</v>
      </c>
      <c r="J111" t="s">
        <v>514</v>
      </c>
      <c r="K111" t="s">
        <v>515</v>
      </c>
      <c r="L111">
        <v>1374</v>
      </c>
      <c r="N111">
        <v>1013</v>
      </c>
      <c r="O111" t="s">
        <v>516</v>
      </c>
      <c r="P111" t="s">
        <v>516</v>
      </c>
      <c r="Q111">
        <v>1</v>
      </c>
      <c r="X111">
        <v>0.15</v>
      </c>
      <c r="Y111">
        <v>1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36</v>
      </c>
      <c r="AG111">
        <v>0</v>
      </c>
      <c r="AH111">
        <v>2</v>
      </c>
      <c r="AI111">
        <v>78076951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ROW(Source!A72)</f>
        <v>72</v>
      </c>
      <c r="B112">
        <v>78076969</v>
      </c>
      <c r="C112">
        <v>78076961</v>
      </c>
      <c r="D112">
        <v>23361429</v>
      </c>
      <c r="E112">
        <v>1</v>
      </c>
      <c r="F112">
        <v>1</v>
      </c>
      <c r="G112">
        <v>1</v>
      </c>
      <c r="H112">
        <v>1</v>
      </c>
      <c r="I112" t="s">
        <v>595</v>
      </c>
      <c r="J112" t="s">
        <v>3</v>
      </c>
      <c r="K112" t="s">
        <v>596</v>
      </c>
      <c r="L112">
        <v>1369</v>
      </c>
      <c r="N112">
        <v>1013</v>
      </c>
      <c r="O112" t="s">
        <v>492</v>
      </c>
      <c r="P112" t="s">
        <v>492</v>
      </c>
      <c r="Q112">
        <v>1</v>
      </c>
      <c r="X112">
        <v>3.6</v>
      </c>
      <c r="Y112">
        <v>0</v>
      </c>
      <c r="Z112">
        <v>0</v>
      </c>
      <c r="AA112">
        <v>0</v>
      </c>
      <c r="AB112">
        <v>9.5399999999999991</v>
      </c>
      <c r="AC112">
        <v>0</v>
      </c>
      <c r="AD112">
        <v>1</v>
      </c>
      <c r="AE112">
        <v>1</v>
      </c>
      <c r="AF112" t="s">
        <v>3</v>
      </c>
      <c r="AG112">
        <v>3.6</v>
      </c>
      <c r="AH112">
        <v>2</v>
      </c>
      <c r="AI112">
        <v>78076962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ROW(Source!A72)</f>
        <v>72</v>
      </c>
      <c r="B113">
        <v>78076970</v>
      </c>
      <c r="C113">
        <v>78076961</v>
      </c>
      <c r="D113">
        <v>37804065</v>
      </c>
      <c r="E113">
        <v>1</v>
      </c>
      <c r="F113">
        <v>1</v>
      </c>
      <c r="G113">
        <v>1</v>
      </c>
      <c r="H113">
        <v>2</v>
      </c>
      <c r="I113" t="s">
        <v>499</v>
      </c>
      <c r="J113" t="s">
        <v>500</v>
      </c>
      <c r="K113" t="s">
        <v>501</v>
      </c>
      <c r="L113">
        <v>1368</v>
      </c>
      <c r="N113">
        <v>1011</v>
      </c>
      <c r="O113" t="s">
        <v>187</v>
      </c>
      <c r="P113" t="s">
        <v>187</v>
      </c>
      <c r="Q113">
        <v>1</v>
      </c>
      <c r="X113">
        <v>0.09</v>
      </c>
      <c r="Y113">
        <v>0</v>
      </c>
      <c r="Z113">
        <v>2.15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0.09</v>
      </c>
      <c r="AH113">
        <v>2</v>
      </c>
      <c r="AI113">
        <v>78076963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ROW(Source!A72)</f>
        <v>72</v>
      </c>
      <c r="B114">
        <v>78076971</v>
      </c>
      <c r="C114">
        <v>78076961</v>
      </c>
      <c r="D114">
        <v>37729677</v>
      </c>
      <c r="E114">
        <v>1</v>
      </c>
      <c r="F114">
        <v>1</v>
      </c>
      <c r="G114">
        <v>1</v>
      </c>
      <c r="H114">
        <v>3</v>
      </c>
      <c r="I114" t="s">
        <v>502</v>
      </c>
      <c r="J114" t="s">
        <v>503</v>
      </c>
      <c r="K114" t="s">
        <v>504</v>
      </c>
      <c r="L114">
        <v>1346</v>
      </c>
      <c r="N114">
        <v>1009</v>
      </c>
      <c r="O114" t="s">
        <v>505</v>
      </c>
      <c r="P114" t="s">
        <v>505</v>
      </c>
      <c r="Q114">
        <v>1</v>
      </c>
      <c r="X114">
        <v>5.9999999999999995E-4</v>
      </c>
      <c r="Y114">
        <v>28.4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36</v>
      </c>
      <c r="AG114">
        <v>0</v>
      </c>
      <c r="AH114">
        <v>2</v>
      </c>
      <c r="AI114">
        <v>78076964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ROW(Source!A72)</f>
        <v>72</v>
      </c>
      <c r="B115">
        <v>78076972</v>
      </c>
      <c r="C115">
        <v>78076961</v>
      </c>
      <c r="D115">
        <v>37737071</v>
      </c>
      <c r="E115">
        <v>1</v>
      </c>
      <c r="F115">
        <v>1</v>
      </c>
      <c r="G115">
        <v>1</v>
      </c>
      <c r="H115">
        <v>3</v>
      </c>
      <c r="I115" t="s">
        <v>506</v>
      </c>
      <c r="J115" t="s">
        <v>507</v>
      </c>
      <c r="K115" t="s">
        <v>508</v>
      </c>
      <c r="L115">
        <v>1358</v>
      </c>
      <c r="N115">
        <v>1010</v>
      </c>
      <c r="O115" t="s">
        <v>509</v>
      </c>
      <c r="P115" t="s">
        <v>509</v>
      </c>
      <c r="Q115">
        <v>10</v>
      </c>
      <c r="X115">
        <v>0.2</v>
      </c>
      <c r="Y115">
        <v>8.4700000000000006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36</v>
      </c>
      <c r="AG115">
        <v>0</v>
      </c>
      <c r="AH115">
        <v>2</v>
      </c>
      <c r="AI115">
        <v>78076965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ROW(Source!A72)</f>
        <v>72</v>
      </c>
      <c r="B116">
        <v>78076973</v>
      </c>
      <c r="C116">
        <v>78076961</v>
      </c>
      <c r="D116">
        <v>37777026</v>
      </c>
      <c r="E116">
        <v>1</v>
      </c>
      <c r="F116">
        <v>1</v>
      </c>
      <c r="G116">
        <v>1</v>
      </c>
      <c r="H116">
        <v>3</v>
      </c>
      <c r="I116" t="s">
        <v>519</v>
      </c>
      <c r="J116" t="s">
        <v>520</v>
      </c>
      <c r="K116" t="s">
        <v>521</v>
      </c>
      <c r="L116">
        <v>1348</v>
      </c>
      <c r="N116">
        <v>1009</v>
      </c>
      <c r="O116" t="s">
        <v>522</v>
      </c>
      <c r="P116" t="s">
        <v>522</v>
      </c>
      <c r="Q116">
        <v>1000</v>
      </c>
      <c r="X116">
        <v>2.0000000000000002E-5</v>
      </c>
      <c r="Y116">
        <v>729.98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36</v>
      </c>
      <c r="AG116">
        <v>0</v>
      </c>
      <c r="AH116">
        <v>2</v>
      </c>
      <c r="AI116">
        <v>78076966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ROW(Source!A72)</f>
        <v>72</v>
      </c>
      <c r="B117">
        <v>78076974</v>
      </c>
      <c r="C117">
        <v>78076961</v>
      </c>
      <c r="D117">
        <v>37785795</v>
      </c>
      <c r="E117">
        <v>1</v>
      </c>
      <c r="F117">
        <v>1</v>
      </c>
      <c r="G117">
        <v>1</v>
      </c>
      <c r="H117">
        <v>3</v>
      </c>
      <c r="I117" t="s">
        <v>510</v>
      </c>
      <c r="J117" t="s">
        <v>511</v>
      </c>
      <c r="K117" t="s">
        <v>512</v>
      </c>
      <c r="L117">
        <v>1346</v>
      </c>
      <c r="N117">
        <v>1009</v>
      </c>
      <c r="O117" t="s">
        <v>505</v>
      </c>
      <c r="P117" t="s">
        <v>505</v>
      </c>
      <c r="Q117">
        <v>1</v>
      </c>
      <c r="X117">
        <v>6.0000000000000001E-3</v>
      </c>
      <c r="Y117">
        <v>69.03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36</v>
      </c>
      <c r="AG117">
        <v>0</v>
      </c>
      <c r="AH117">
        <v>2</v>
      </c>
      <c r="AI117">
        <v>78076967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ROW(Source!A72)</f>
        <v>72</v>
      </c>
      <c r="B118">
        <v>78076975</v>
      </c>
      <c r="C118">
        <v>78076961</v>
      </c>
      <c r="D118">
        <v>37801918</v>
      </c>
      <c r="E118">
        <v>1</v>
      </c>
      <c r="F118">
        <v>1</v>
      </c>
      <c r="G118">
        <v>1</v>
      </c>
      <c r="H118">
        <v>3</v>
      </c>
      <c r="I118" t="s">
        <v>513</v>
      </c>
      <c r="J118" t="s">
        <v>514</v>
      </c>
      <c r="K118" t="s">
        <v>515</v>
      </c>
      <c r="L118">
        <v>1374</v>
      </c>
      <c r="N118">
        <v>1013</v>
      </c>
      <c r="O118" t="s">
        <v>516</v>
      </c>
      <c r="P118" t="s">
        <v>516</v>
      </c>
      <c r="Q118">
        <v>1</v>
      </c>
      <c r="X118">
        <v>0.69</v>
      </c>
      <c r="Y118">
        <v>1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36</v>
      </c>
      <c r="AG118">
        <v>0</v>
      </c>
      <c r="AH118">
        <v>2</v>
      </c>
      <c r="AI118">
        <v>78076968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ROW(Source!A74)</f>
        <v>74</v>
      </c>
      <c r="B119">
        <v>78076984</v>
      </c>
      <c r="C119">
        <v>78076977</v>
      </c>
      <c r="D119">
        <v>23351395</v>
      </c>
      <c r="E119">
        <v>1</v>
      </c>
      <c r="F119">
        <v>1</v>
      </c>
      <c r="G119">
        <v>1</v>
      </c>
      <c r="H119">
        <v>1</v>
      </c>
      <c r="I119" t="s">
        <v>523</v>
      </c>
      <c r="J119" t="s">
        <v>3</v>
      </c>
      <c r="K119" t="s">
        <v>524</v>
      </c>
      <c r="L119">
        <v>1369</v>
      </c>
      <c r="N119">
        <v>1013</v>
      </c>
      <c r="O119" t="s">
        <v>492</v>
      </c>
      <c r="P119" t="s">
        <v>492</v>
      </c>
      <c r="Q119">
        <v>1</v>
      </c>
      <c r="X119">
        <v>1.1299999999999999</v>
      </c>
      <c r="Y119">
        <v>0</v>
      </c>
      <c r="Z119">
        <v>0</v>
      </c>
      <c r="AA119">
        <v>0</v>
      </c>
      <c r="AB119">
        <v>8.99</v>
      </c>
      <c r="AC119">
        <v>0</v>
      </c>
      <c r="AD119">
        <v>1</v>
      </c>
      <c r="AE119">
        <v>1</v>
      </c>
      <c r="AF119" t="s">
        <v>3</v>
      </c>
      <c r="AG119">
        <v>1.1299999999999999</v>
      </c>
      <c r="AH119">
        <v>2</v>
      </c>
      <c r="AI119">
        <v>78076978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ROW(Source!A74)</f>
        <v>74</v>
      </c>
      <c r="B120">
        <v>78076985</v>
      </c>
      <c r="C120">
        <v>78076977</v>
      </c>
      <c r="D120">
        <v>121548</v>
      </c>
      <c r="E120">
        <v>1</v>
      </c>
      <c r="F120">
        <v>1</v>
      </c>
      <c r="G120">
        <v>1</v>
      </c>
      <c r="H120">
        <v>1</v>
      </c>
      <c r="I120" t="s">
        <v>19</v>
      </c>
      <c r="J120" t="s">
        <v>3</v>
      </c>
      <c r="K120" t="s">
        <v>525</v>
      </c>
      <c r="L120">
        <v>608254</v>
      </c>
      <c r="N120">
        <v>1013</v>
      </c>
      <c r="O120" t="s">
        <v>526</v>
      </c>
      <c r="P120" t="s">
        <v>526</v>
      </c>
      <c r="Q120">
        <v>1</v>
      </c>
      <c r="X120">
        <v>0.04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2</v>
      </c>
      <c r="AF120" t="s">
        <v>3</v>
      </c>
      <c r="AG120">
        <v>0.04</v>
      </c>
      <c r="AH120">
        <v>2</v>
      </c>
      <c r="AI120">
        <v>78076979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ROW(Source!A74)</f>
        <v>74</v>
      </c>
      <c r="B121">
        <v>78076986</v>
      </c>
      <c r="C121">
        <v>78076977</v>
      </c>
      <c r="D121">
        <v>37802432</v>
      </c>
      <c r="E121">
        <v>1</v>
      </c>
      <c r="F121">
        <v>1</v>
      </c>
      <c r="G121">
        <v>1</v>
      </c>
      <c r="H121">
        <v>2</v>
      </c>
      <c r="I121" t="s">
        <v>527</v>
      </c>
      <c r="J121" t="s">
        <v>528</v>
      </c>
      <c r="K121" t="s">
        <v>529</v>
      </c>
      <c r="L121">
        <v>1368</v>
      </c>
      <c r="N121">
        <v>1011</v>
      </c>
      <c r="O121" t="s">
        <v>187</v>
      </c>
      <c r="P121" t="s">
        <v>187</v>
      </c>
      <c r="Q121">
        <v>1</v>
      </c>
      <c r="X121">
        <v>0.04</v>
      </c>
      <c r="Y121">
        <v>0</v>
      </c>
      <c r="Z121">
        <v>138.54</v>
      </c>
      <c r="AA121">
        <v>12.1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0.04</v>
      </c>
      <c r="AH121">
        <v>2</v>
      </c>
      <c r="AI121">
        <v>78076980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ROW(Source!A74)</f>
        <v>74</v>
      </c>
      <c r="B122">
        <v>78076987</v>
      </c>
      <c r="C122">
        <v>78076977</v>
      </c>
      <c r="D122">
        <v>37804456</v>
      </c>
      <c r="E122">
        <v>1</v>
      </c>
      <c r="F122">
        <v>1</v>
      </c>
      <c r="G122">
        <v>1</v>
      </c>
      <c r="H122">
        <v>2</v>
      </c>
      <c r="I122" t="s">
        <v>530</v>
      </c>
      <c r="J122" t="s">
        <v>531</v>
      </c>
      <c r="K122" t="s">
        <v>532</v>
      </c>
      <c r="L122">
        <v>1368</v>
      </c>
      <c r="N122">
        <v>1011</v>
      </c>
      <c r="O122" t="s">
        <v>187</v>
      </c>
      <c r="P122" t="s">
        <v>187</v>
      </c>
      <c r="Q122">
        <v>1</v>
      </c>
      <c r="X122">
        <v>0.04</v>
      </c>
      <c r="Y122">
        <v>0</v>
      </c>
      <c r="Z122">
        <v>91.76</v>
      </c>
      <c r="AA122">
        <v>10.35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0.04</v>
      </c>
      <c r="AH122">
        <v>2</v>
      </c>
      <c r="AI122">
        <v>78076981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ROW(Source!A74)</f>
        <v>74</v>
      </c>
      <c r="B123">
        <v>78076988</v>
      </c>
      <c r="C123">
        <v>78076977</v>
      </c>
      <c r="D123">
        <v>37736858</v>
      </c>
      <c r="E123">
        <v>1</v>
      </c>
      <c r="F123">
        <v>1</v>
      </c>
      <c r="G123">
        <v>1</v>
      </c>
      <c r="H123">
        <v>3</v>
      </c>
      <c r="I123" t="s">
        <v>533</v>
      </c>
      <c r="J123" t="s">
        <v>534</v>
      </c>
      <c r="K123" t="s">
        <v>535</v>
      </c>
      <c r="L123">
        <v>1346</v>
      </c>
      <c r="N123">
        <v>1009</v>
      </c>
      <c r="O123" t="s">
        <v>505</v>
      </c>
      <c r="P123" t="s">
        <v>505</v>
      </c>
      <c r="Q123">
        <v>1</v>
      </c>
      <c r="X123">
        <v>0.06</v>
      </c>
      <c r="Y123">
        <v>9.49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36</v>
      </c>
      <c r="AG123">
        <v>0</v>
      </c>
      <c r="AH123">
        <v>2</v>
      </c>
      <c r="AI123">
        <v>78076982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ROW(Source!A74)</f>
        <v>74</v>
      </c>
      <c r="B124">
        <v>78076989</v>
      </c>
      <c r="C124">
        <v>78076977</v>
      </c>
      <c r="D124">
        <v>37801918</v>
      </c>
      <c r="E124">
        <v>1</v>
      </c>
      <c r="F124">
        <v>1</v>
      </c>
      <c r="G124">
        <v>1</v>
      </c>
      <c r="H124">
        <v>3</v>
      </c>
      <c r="I124" t="s">
        <v>513</v>
      </c>
      <c r="J124" t="s">
        <v>514</v>
      </c>
      <c r="K124" t="s">
        <v>515</v>
      </c>
      <c r="L124">
        <v>1374</v>
      </c>
      <c r="N124">
        <v>1013</v>
      </c>
      <c r="O124" t="s">
        <v>516</v>
      </c>
      <c r="P124" t="s">
        <v>516</v>
      </c>
      <c r="Q124">
        <v>1</v>
      </c>
      <c r="X124">
        <v>0.2</v>
      </c>
      <c r="Y124">
        <v>1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36</v>
      </c>
      <c r="AG124">
        <v>0</v>
      </c>
      <c r="AH124">
        <v>2</v>
      </c>
      <c r="AI124">
        <v>78076983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ROW(Source!A76)</f>
        <v>76</v>
      </c>
      <c r="B125">
        <v>78077000</v>
      </c>
      <c r="C125">
        <v>78076991</v>
      </c>
      <c r="D125">
        <v>23351341</v>
      </c>
      <c r="E125">
        <v>1</v>
      </c>
      <c r="F125">
        <v>1</v>
      </c>
      <c r="G125">
        <v>1</v>
      </c>
      <c r="H125">
        <v>1</v>
      </c>
      <c r="I125" t="s">
        <v>536</v>
      </c>
      <c r="J125" t="s">
        <v>3</v>
      </c>
      <c r="K125" t="s">
        <v>537</v>
      </c>
      <c r="L125">
        <v>1369</v>
      </c>
      <c r="N125">
        <v>1013</v>
      </c>
      <c r="O125" t="s">
        <v>492</v>
      </c>
      <c r="P125" t="s">
        <v>492</v>
      </c>
      <c r="Q125">
        <v>1</v>
      </c>
      <c r="X125">
        <v>2.82</v>
      </c>
      <c r="Y125">
        <v>0</v>
      </c>
      <c r="Z125">
        <v>0</v>
      </c>
      <c r="AA125">
        <v>0</v>
      </c>
      <c r="AB125">
        <v>8.7899999999999991</v>
      </c>
      <c r="AC125">
        <v>0</v>
      </c>
      <c r="AD125">
        <v>1</v>
      </c>
      <c r="AE125">
        <v>1</v>
      </c>
      <c r="AF125" t="s">
        <v>3</v>
      </c>
      <c r="AG125">
        <v>2.82</v>
      </c>
      <c r="AH125">
        <v>2</v>
      </c>
      <c r="AI125">
        <v>78076992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ROW(Source!A76)</f>
        <v>76</v>
      </c>
      <c r="B126">
        <v>78077001</v>
      </c>
      <c r="C126">
        <v>78076991</v>
      </c>
      <c r="D126">
        <v>121548</v>
      </c>
      <c r="E126">
        <v>1</v>
      </c>
      <c r="F126">
        <v>1</v>
      </c>
      <c r="G126">
        <v>1</v>
      </c>
      <c r="H126">
        <v>1</v>
      </c>
      <c r="I126" t="s">
        <v>19</v>
      </c>
      <c r="J126" t="s">
        <v>3</v>
      </c>
      <c r="K126" t="s">
        <v>525</v>
      </c>
      <c r="L126">
        <v>608254</v>
      </c>
      <c r="N126">
        <v>1013</v>
      </c>
      <c r="O126" t="s">
        <v>526</v>
      </c>
      <c r="P126" t="s">
        <v>526</v>
      </c>
      <c r="Q126">
        <v>1</v>
      </c>
      <c r="X126">
        <v>0.01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2</v>
      </c>
      <c r="AF126" t="s">
        <v>3</v>
      </c>
      <c r="AG126">
        <v>0.01</v>
      </c>
      <c r="AH126">
        <v>2</v>
      </c>
      <c r="AI126">
        <v>78076993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ROW(Source!A76)</f>
        <v>76</v>
      </c>
      <c r="B127">
        <v>78077002</v>
      </c>
      <c r="C127">
        <v>78076991</v>
      </c>
      <c r="D127">
        <v>37802432</v>
      </c>
      <c r="E127">
        <v>1</v>
      </c>
      <c r="F127">
        <v>1</v>
      </c>
      <c r="G127">
        <v>1</v>
      </c>
      <c r="H127">
        <v>2</v>
      </c>
      <c r="I127" t="s">
        <v>527</v>
      </c>
      <c r="J127" t="s">
        <v>528</v>
      </c>
      <c r="K127" t="s">
        <v>529</v>
      </c>
      <c r="L127">
        <v>1368</v>
      </c>
      <c r="N127">
        <v>1011</v>
      </c>
      <c r="O127" t="s">
        <v>187</v>
      </c>
      <c r="P127" t="s">
        <v>187</v>
      </c>
      <c r="Q127">
        <v>1</v>
      </c>
      <c r="X127">
        <v>0.01</v>
      </c>
      <c r="Y127">
        <v>0</v>
      </c>
      <c r="Z127">
        <v>138.54</v>
      </c>
      <c r="AA127">
        <v>12.1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0.01</v>
      </c>
      <c r="AH127">
        <v>2</v>
      </c>
      <c r="AI127">
        <v>78076994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ROW(Source!A76)</f>
        <v>76</v>
      </c>
      <c r="B128">
        <v>78077003</v>
      </c>
      <c r="C128">
        <v>78076991</v>
      </c>
      <c r="D128">
        <v>37804456</v>
      </c>
      <c r="E128">
        <v>1</v>
      </c>
      <c r="F128">
        <v>1</v>
      </c>
      <c r="G128">
        <v>1</v>
      </c>
      <c r="H128">
        <v>2</v>
      </c>
      <c r="I128" t="s">
        <v>530</v>
      </c>
      <c r="J128" t="s">
        <v>531</v>
      </c>
      <c r="K128" t="s">
        <v>532</v>
      </c>
      <c r="L128">
        <v>1368</v>
      </c>
      <c r="N128">
        <v>1011</v>
      </c>
      <c r="O128" t="s">
        <v>187</v>
      </c>
      <c r="P128" t="s">
        <v>187</v>
      </c>
      <c r="Q128">
        <v>1</v>
      </c>
      <c r="X128">
        <v>0.01</v>
      </c>
      <c r="Y128">
        <v>0</v>
      </c>
      <c r="Z128">
        <v>91.76</v>
      </c>
      <c r="AA128">
        <v>10.35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0.01</v>
      </c>
      <c r="AH128">
        <v>2</v>
      </c>
      <c r="AI128">
        <v>78076995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ROW(Source!A76)</f>
        <v>76</v>
      </c>
      <c r="B129">
        <v>78077004</v>
      </c>
      <c r="C129">
        <v>78076991</v>
      </c>
      <c r="D129">
        <v>37732563</v>
      </c>
      <c r="E129">
        <v>1</v>
      </c>
      <c r="F129">
        <v>1</v>
      </c>
      <c r="G129">
        <v>1</v>
      </c>
      <c r="H129">
        <v>3</v>
      </c>
      <c r="I129" t="s">
        <v>538</v>
      </c>
      <c r="J129" t="s">
        <v>539</v>
      </c>
      <c r="K129" t="s">
        <v>540</v>
      </c>
      <c r="L129">
        <v>1346</v>
      </c>
      <c r="N129">
        <v>1009</v>
      </c>
      <c r="O129" t="s">
        <v>505</v>
      </c>
      <c r="P129" t="s">
        <v>505</v>
      </c>
      <c r="Q129">
        <v>1</v>
      </c>
      <c r="X129">
        <v>0.05</v>
      </c>
      <c r="Y129">
        <v>29.04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36</v>
      </c>
      <c r="AG129">
        <v>0</v>
      </c>
      <c r="AH129">
        <v>2</v>
      </c>
      <c r="AI129">
        <v>78076996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ROW(Source!A76)</f>
        <v>76</v>
      </c>
      <c r="B130">
        <v>78077005</v>
      </c>
      <c r="C130">
        <v>78076991</v>
      </c>
      <c r="D130">
        <v>37733003</v>
      </c>
      <c r="E130">
        <v>1</v>
      </c>
      <c r="F130">
        <v>1</v>
      </c>
      <c r="G130">
        <v>1</v>
      </c>
      <c r="H130">
        <v>3</v>
      </c>
      <c r="I130" t="s">
        <v>541</v>
      </c>
      <c r="J130" t="s">
        <v>542</v>
      </c>
      <c r="K130" t="s">
        <v>543</v>
      </c>
      <c r="L130">
        <v>1308</v>
      </c>
      <c r="N130">
        <v>1003</v>
      </c>
      <c r="O130" t="s">
        <v>76</v>
      </c>
      <c r="P130" t="s">
        <v>76</v>
      </c>
      <c r="Q130">
        <v>100</v>
      </c>
      <c r="X130">
        <v>0.05</v>
      </c>
      <c r="Y130">
        <v>121.8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36</v>
      </c>
      <c r="AG130">
        <v>0</v>
      </c>
      <c r="AH130">
        <v>2</v>
      </c>
      <c r="AI130">
        <v>78076997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ROW(Source!A76)</f>
        <v>76</v>
      </c>
      <c r="B131">
        <v>78077006</v>
      </c>
      <c r="C131">
        <v>78076991</v>
      </c>
      <c r="D131">
        <v>37733044</v>
      </c>
      <c r="E131">
        <v>1</v>
      </c>
      <c r="F131">
        <v>1</v>
      </c>
      <c r="G131">
        <v>1</v>
      </c>
      <c r="H131">
        <v>3</v>
      </c>
      <c r="I131" t="s">
        <v>544</v>
      </c>
      <c r="J131" t="s">
        <v>545</v>
      </c>
      <c r="K131" t="s">
        <v>546</v>
      </c>
      <c r="L131">
        <v>1346</v>
      </c>
      <c r="N131">
        <v>1009</v>
      </c>
      <c r="O131" t="s">
        <v>505</v>
      </c>
      <c r="P131" t="s">
        <v>505</v>
      </c>
      <c r="Q131">
        <v>1</v>
      </c>
      <c r="X131">
        <v>0.16</v>
      </c>
      <c r="Y131">
        <v>31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36</v>
      </c>
      <c r="AG131">
        <v>0</v>
      </c>
      <c r="AH131">
        <v>2</v>
      </c>
      <c r="AI131">
        <v>78076998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ROW(Source!A76)</f>
        <v>76</v>
      </c>
      <c r="B132">
        <v>78077007</v>
      </c>
      <c r="C132">
        <v>78076991</v>
      </c>
      <c r="D132">
        <v>37801918</v>
      </c>
      <c r="E132">
        <v>1</v>
      </c>
      <c r="F132">
        <v>1</v>
      </c>
      <c r="G132">
        <v>1</v>
      </c>
      <c r="H132">
        <v>3</v>
      </c>
      <c r="I132" t="s">
        <v>513</v>
      </c>
      <c r="J132" t="s">
        <v>514</v>
      </c>
      <c r="K132" t="s">
        <v>515</v>
      </c>
      <c r="L132">
        <v>1374</v>
      </c>
      <c r="N132">
        <v>1013</v>
      </c>
      <c r="O132" t="s">
        <v>516</v>
      </c>
      <c r="P132" t="s">
        <v>516</v>
      </c>
      <c r="Q132">
        <v>1</v>
      </c>
      <c r="X132">
        <v>0.5</v>
      </c>
      <c r="Y132">
        <v>1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36</v>
      </c>
      <c r="AG132">
        <v>0</v>
      </c>
      <c r="AH132">
        <v>2</v>
      </c>
      <c r="AI132">
        <v>78076999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ROW(Source!A80)</f>
        <v>80</v>
      </c>
      <c r="B133">
        <v>78077020</v>
      </c>
      <c r="C133">
        <v>78077011</v>
      </c>
      <c r="D133">
        <v>23134664</v>
      </c>
      <c r="E133">
        <v>1</v>
      </c>
      <c r="F133">
        <v>1</v>
      </c>
      <c r="G133">
        <v>1</v>
      </c>
      <c r="H133">
        <v>1</v>
      </c>
      <c r="I133" t="s">
        <v>547</v>
      </c>
      <c r="J133" t="s">
        <v>3</v>
      </c>
      <c r="K133" t="s">
        <v>548</v>
      </c>
      <c r="L133">
        <v>1369</v>
      </c>
      <c r="N133">
        <v>1013</v>
      </c>
      <c r="O133" t="s">
        <v>492</v>
      </c>
      <c r="P133" t="s">
        <v>492</v>
      </c>
      <c r="Q133">
        <v>1</v>
      </c>
      <c r="X133">
        <v>16.29</v>
      </c>
      <c r="Y133">
        <v>0</v>
      </c>
      <c r="Z133">
        <v>0</v>
      </c>
      <c r="AA133">
        <v>0</v>
      </c>
      <c r="AB133">
        <v>8.89</v>
      </c>
      <c r="AC133">
        <v>0</v>
      </c>
      <c r="AD133">
        <v>1</v>
      </c>
      <c r="AE133">
        <v>1</v>
      </c>
      <c r="AF133" t="s">
        <v>3</v>
      </c>
      <c r="AG133">
        <v>16.29</v>
      </c>
      <c r="AH133">
        <v>2</v>
      </c>
      <c r="AI133">
        <v>78077012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ROW(Source!A80)</f>
        <v>80</v>
      </c>
      <c r="B134">
        <v>78077021</v>
      </c>
      <c r="C134">
        <v>78077011</v>
      </c>
      <c r="D134">
        <v>121548</v>
      </c>
      <c r="E134">
        <v>1</v>
      </c>
      <c r="F134">
        <v>1</v>
      </c>
      <c r="G134">
        <v>1</v>
      </c>
      <c r="H134">
        <v>1</v>
      </c>
      <c r="I134" t="s">
        <v>19</v>
      </c>
      <c r="J134" t="s">
        <v>3</v>
      </c>
      <c r="K134" t="s">
        <v>525</v>
      </c>
      <c r="L134">
        <v>608254</v>
      </c>
      <c r="N134">
        <v>1013</v>
      </c>
      <c r="O134" t="s">
        <v>526</v>
      </c>
      <c r="P134" t="s">
        <v>526</v>
      </c>
      <c r="Q134">
        <v>1</v>
      </c>
      <c r="X134">
        <v>0.01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2</v>
      </c>
      <c r="AF134" t="s">
        <v>3</v>
      </c>
      <c r="AG134">
        <v>0.01</v>
      </c>
      <c r="AH134">
        <v>2</v>
      </c>
      <c r="AI134">
        <v>78077013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ROW(Source!A80)</f>
        <v>80</v>
      </c>
      <c r="B135">
        <v>78077022</v>
      </c>
      <c r="C135">
        <v>78077011</v>
      </c>
      <c r="D135">
        <v>37802578</v>
      </c>
      <c r="E135">
        <v>1</v>
      </c>
      <c r="F135">
        <v>1</v>
      </c>
      <c r="G135">
        <v>1</v>
      </c>
      <c r="H135">
        <v>2</v>
      </c>
      <c r="I135" t="s">
        <v>549</v>
      </c>
      <c r="J135" t="s">
        <v>550</v>
      </c>
      <c r="K135" t="s">
        <v>551</v>
      </c>
      <c r="L135">
        <v>1368</v>
      </c>
      <c r="N135">
        <v>1011</v>
      </c>
      <c r="O135" t="s">
        <v>187</v>
      </c>
      <c r="P135" t="s">
        <v>187</v>
      </c>
      <c r="Q135">
        <v>1</v>
      </c>
      <c r="X135">
        <v>0.01</v>
      </c>
      <c r="Y135">
        <v>0</v>
      </c>
      <c r="Z135">
        <v>32.090000000000003</v>
      </c>
      <c r="AA135">
        <v>12.1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0.01</v>
      </c>
      <c r="AH135">
        <v>2</v>
      </c>
      <c r="AI135">
        <v>78077014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ROW(Source!A80)</f>
        <v>80</v>
      </c>
      <c r="B136">
        <v>78077023</v>
      </c>
      <c r="C136">
        <v>78077011</v>
      </c>
      <c r="D136">
        <v>37803303</v>
      </c>
      <c r="E136">
        <v>1</v>
      </c>
      <c r="F136">
        <v>1</v>
      </c>
      <c r="G136">
        <v>1</v>
      </c>
      <c r="H136">
        <v>2</v>
      </c>
      <c r="I136" t="s">
        <v>552</v>
      </c>
      <c r="J136" t="s">
        <v>553</v>
      </c>
      <c r="K136" t="s">
        <v>554</v>
      </c>
      <c r="L136">
        <v>1368</v>
      </c>
      <c r="N136">
        <v>1011</v>
      </c>
      <c r="O136" t="s">
        <v>187</v>
      </c>
      <c r="P136" t="s">
        <v>187</v>
      </c>
      <c r="Q136">
        <v>1</v>
      </c>
      <c r="X136">
        <v>6.08</v>
      </c>
      <c r="Y136">
        <v>0</v>
      </c>
      <c r="Z136">
        <v>1.98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6.08</v>
      </c>
      <c r="AH136">
        <v>2</v>
      </c>
      <c r="AI136">
        <v>78077015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ROW(Source!A80)</f>
        <v>80</v>
      </c>
      <c r="B137">
        <v>78077024</v>
      </c>
      <c r="C137">
        <v>78077011</v>
      </c>
      <c r="D137">
        <v>37804136</v>
      </c>
      <c r="E137">
        <v>1</v>
      </c>
      <c r="F137">
        <v>1</v>
      </c>
      <c r="G137">
        <v>1</v>
      </c>
      <c r="H137">
        <v>2</v>
      </c>
      <c r="I137" t="s">
        <v>555</v>
      </c>
      <c r="J137" t="s">
        <v>556</v>
      </c>
      <c r="K137" t="s">
        <v>557</v>
      </c>
      <c r="L137">
        <v>1368</v>
      </c>
      <c r="N137">
        <v>1011</v>
      </c>
      <c r="O137" t="s">
        <v>187</v>
      </c>
      <c r="P137" t="s">
        <v>187</v>
      </c>
      <c r="Q137">
        <v>1</v>
      </c>
      <c r="X137">
        <v>6.08</v>
      </c>
      <c r="Y137">
        <v>0</v>
      </c>
      <c r="Z137">
        <v>2.27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6.08</v>
      </c>
      <c r="AH137">
        <v>2</v>
      </c>
      <c r="AI137">
        <v>78077016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ROW(Source!A80)</f>
        <v>80</v>
      </c>
      <c r="B138">
        <v>78077025</v>
      </c>
      <c r="C138">
        <v>78077011</v>
      </c>
      <c r="D138">
        <v>37737277</v>
      </c>
      <c r="E138">
        <v>1</v>
      </c>
      <c r="F138">
        <v>1</v>
      </c>
      <c r="G138">
        <v>1</v>
      </c>
      <c r="H138">
        <v>3</v>
      </c>
      <c r="I138" t="s">
        <v>558</v>
      </c>
      <c r="J138" t="s">
        <v>559</v>
      </c>
      <c r="K138" t="s">
        <v>560</v>
      </c>
      <c r="L138">
        <v>1348</v>
      </c>
      <c r="N138">
        <v>1009</v>
      </c>
      <c r="O138" t="s">
        <v>522</v>
      </c>
      <c r="P138" t="s">
        <v>522</v>
      </c>
      <c r="Q138">
        <v>1000</v>
      </c>
      <c r="X138">
        <v>1E-3</v>
      </c>
      <c r="Y138">
        <v>12430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36</v>
      </c>
      <c r="AG138">
        <v>0</v>
      </c>
      <c r="AH138">
        <v>2</v>
      </c>
      <c r="AI138">
        <v>78077017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ROW(Source!A80)</f>
        <v>80</v>
      </c>
      <c r="B139">
        <v>78077026</v>
      </c>
      <c r="C139">
        <v>78077011</v>
      </c>
      <c r="D139">
        <v>37737063</v>
      </c>
      <c r="E139">
        <v>1</v>
      </c>
      <c r="F139">
        <v>1</v>
      </c>
      <c r="G139">
        <v>1</v>
      </c>
      <c r="H139">
        <v>3</v>
      </c>
      <c r="I139" t="s">
        <v>561</v>
      </c>
      <c r="J139" t="s">
        <v>562</v>
      </c>
      <c r="K139" t="s">
        <v>563</v>
      </c>
      <c r="L139">
        <v>1358</v>
      </c>
      <c r="N139">
        <v>1010</v>
      </c>
      <c r="O139" t="s">
        <v>509</v>
      </c>
      <c r="P139" t="s">
        <v>509</v>
      </c>
      <c r="Q139">
        <v>10</v>
      </c>
      <c r="X139">
        <v>20</v>
      </c>
      <c r="Y139">
        <v>1.8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36</v>
      </c>
      <c r="AG139">
        <v>0</v>
      </c>
      <c r="AH139">
        <v>2</v>
      </c>
      <c r="AI139">
        <v>78077018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ROW(Source!A80)</f>
        <v>80</v>
      </c>
      <c r="B140">
        <v>78077027</v>
      </c>
      <c r="C140">
        <v>78077011</v>
      </c>
      <c r="D140">
        <v>37801918</v>
      </c>
      <c r="E140">
        <v>1</v>
      </c>
      <c r="F140">
        <v>1</v>
      </c>
      <c r="G140">
        <v>1</v>
      </c>
      <c r="H140">
        <v>3</v>
      </c>
      <c r="I140" t="s">
        <v>513</v>
      </c>
      <c r="J140" t="s">
        <v>514</v>
      </c>
      <c r="K140" t="s">
        <v>515</v>
      </c>
      <c r="L140">
        <v>1374</v>
      </c>
      <c r="N140">
        <v>1013</v>
      </c>
      <c r="O140" t="s">
        <v>516</v>
      </c>
      <c r="P140" t="s">
        <v>516</v>
      </c>
      <c r="Q140">
        <v>1</v>
      </c>
      <c r="X140">
        <v>2.9</v>
      </c>
      <c r="Y140">
        <v>1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36</v>
      </c>
      <c r="AG140">
        <v>0</v>
      </c>
      <c r="AH140">
        <v>2</v>
      </c>
      <c r="AI140">
        <v>78077019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ROW(Source!A82)</f>
        <v>82</v>
      </c>
      <c r="B141">
        <v>78077039</v>
      </c>
      <c r="C141">
        <v>78077029</v>
      </c>
      <c r="D141">
        <v>23351341</v>
      </c>
      <c r="E141">
        <v>1</v>
      </c>
      <c r="F141">
        <v>1</v>
      </c>
      <c r="G141">
        <v>1</v>
      </c>
      <c r="H141">
        <v>1</v>
      </c>
      <c r="I141" t="s">
        <v>536</v>
      </c>
      <c r="J141" t="s">
        <v>3</v>
      </c>
      <c r="K141" t="s">
        <v>537</v>
      </c>
      <c r="L141">
        <v>1369</v>
      </c>
      <c r="N141">
        <v>1013</v>
      </c>
      <c r="O141" t="s">
        <v>492</v>
      </c>
      <c r="P141" t="s">
        <v>492</v>
      </c>
      <c r="Q141">
        <v>1</v>
      </c>
      <c r="X141">
        <v>19.04</v>
      </c>
      <c r="Y141">
        <v>0</v>
      </c>
      <c r="Z141">
        <v>0</v>
      </c>
      <c r="AA141">
        <v>0</v>
      </c>
      <c r="AB141">
        <v>8.7899999999999991</v>
      </c>
      <c r="AC141">
        <v>0</v>
      </c>
      <c r="AD141">
        <v>1</v>
      </c>
      <c r="AE141">
        <v>1</v>
      </c>
      <c r="AF141" t="s">
        <v>3</v>
      </c>
      <c r="AG141">
        <v>19.04</v>
      </c>
      <c r="AH141">
        <v>2</v>
      </c>
      <c r="AI141">
        <v>78077030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ROW(Source!A82)</f>
        <v>82</v>
      </c>
      <c r="B142">
        <v>78077040</v>
      </c>
      <c r="C142">
        <v>78077029</v>
      </c>
      <c r="D142">
        <v>121548</v>
      </c>
      <c r="E142">
        <v>1</v>
      </c>
      <c r="F142">
        <v>1</v>
      </c>
      <c r="G142">
        <v>1</v>
      </c>
      <c r="H142">
        <v>1</v>
      </c>
      <c r="I142" t="s">
        <v>19</v>
      </c>
      <c r="J142" t="s">
        <v>3</v>
      </c>
      <c r="K142" t="s">
        <v>525</v>
      </c>
      <c r="L142">
        <v>608254</v>
      </c>
      <c r="N142">
        <v>1013</v>
      </c>
      <c r="O142" t="s">
        <v>526</v>
      </c>
      <c r="P142" t="s">
        <v>526</v>
      </c>
      <c r="Q142">
        <v>1</v>
      </c>
      <c r="X142">
        <v>0.09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2</v>
      </c>
      <c r="AF142" t="s">
        <v>3</v>
      </c>
      <c r="AG142">
        <v>0.09</v>
      </c>
      <c r="AH142">
        <v>2</v>
      </c>
      <c r="AI142">
        <v>78077031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ROW(Source!A82)</f>
        <v>82</v>
      </c>
      <c r="B143">
        <v>78077041</v>
      </c>
      <c r="C143">
        <v>78077029</v>
      </c>
      <c r="D143">
        <v>37802432</v>
      </c>
      <c r="E143">
        <v>1</v>
      </c>
      <c r="F143">
        <v>1</v>
      </c>
      <c r="G143">
        <v>1</v>
      </c>
      <c r="H143">
        <v>2</v>
      </c>
      <c r="I143" t="s">
        <v>527</v>
      </c>
      <c r="J143" t="s">
        <v>528</v>
      </c>
      <c r="K143" t="s">
        <v>529</v>
      </c>
      <c r="L143">
        <v>1368</v>
      </c>
      <c r="N143">
        <v>1011</v>
      </c>
      <c r="O143" t="s">
        <v>187</v>
      </c>
      <c r="P143" t="s">
        <v>187</v>
      </c>
      <c r="Q143">
        <v>1</v>
      </c>
      <c r="X143">
        <v>0.09</v>
      </c>
      <c r="Y143">
        <v>0</v>
      </c>
      <c r="Z143">
        <v>138.54</v>
      </c>
      <c r="AA143">
        <v>12.1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0.09</v>
      </c>
      <c r="AH143">
        <v>2</v>
      </c>
      <c r="AI143">
        <v>78077032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ROW(Source!A82)</f>
        <v>82</v>
      </c>
      <c r="B144">
        <v>78077042</v>
      </c>
      <c r="C144">
        <v>78077029</v>
      </c>
      <c r="D144">
        <v>37802657</v>
      </c>
      <c r="E144">
        <v>1</v>
      </c>
      <c r="F144">
        <v>1</v>
      </c>
      <c r="G144">
        <v>1</v>
      </c>
      <c r="H144">
        <v>2</v>
      </c>
      <c r="I144" t="s">
        <v>564</v>
      </c>
      <c r="J144" t="s">
        <v>565</v>
      </c>
      <c r="K144" t="s">
        <v>566</v>
      </c>
      <c r="L144">
        <v>1368</v>
      </c>
      <c r="N144">
        <v>1011</v>
      </c>
      <c r="O144" t="s">
        <v>187</v>
      </c>
      <c r="P144" t="s">
        <v>187</v>
      </c>
      <c r="Q144">
        <v>1</v>
      </c>
      <c r="X144">
        <v>2.16</v>
      </c>
      <c r="Y144">
        <v>0</v>
      </c>
      <c r="Z144">
        <v>7.55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2.16</v>
      </c>
      <c r="AH144">
        <v>2</v>
      </c>
      <c r="AI144">
        <v>78077033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ROW(Source!A82)</f>
        <v>82</v>
      </c>
      <c r="B145">
        <v>78077043</v>
      </c>
      <c r="C145">
        <v>78077029</v>
      </c>
      <c r="D145">
        <v>37804136</v>
      </c>
      <c r="E145">
        <v>1</v>
      </c>
      <c r="F145">
        <v>1</v>
      </c>
      <c r="G145">
        <v>1</v>
      </c>
      <c r="H145">
        <v>2</v>
      </c>
      <c r="I145" t="s">
        <v>555</v>
      </c>
      <c r="J145" t="s">
        <v>556</v>
      </c>
      <c r="K145" t="s">
        <v>557</v>
      </c>
      <c r="L145">
        <v>1368</v>
      </c>
      <c r="N145">
        <v>1011</v>
      </c>
      <c r="O145" t="s">
        <v>187</v>
      </c>
      <c r="P145" t="s">
        <v>187</v>
      </c>
      <c r="Q145">
        <v>1</v>
      </c>
      <c r="X145">
        <v>3.87</v>
      </c>
      <c r="Y145">
        <v>0</v>
      </c>
      <c r="Z145">
        <v>2.27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3.87</v>
      </c>
      <c r="AH145">
        <v>2</v>
      </c>
      <c r="AI145">
        <v>78077034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ROW(Source!A82)</f>
        <v>82</v>
      </c>
      <c r="B146">
        <v>78077044</v>
      </c>
      <c r="C146">
        <v>78077029</v>
      </c>
      <c r="D146">
        <v>37804456</v>
      </c>
      <c r="E146">
        <v>1</v>
      </c>
      <c r="F146">
        <v>1</v>
      </c>
      <c r="G146">
        <v>1</v>
      </c>
      <c r="H146">
        <v>2</v>
      </c>
      <c r="I146" t="s">
        <v>530</v>
      </c>
      <c r="J146" t="s">
        <v>531</v>
      </c>
      <c r="K146" t="s">
        <v>532</v>
      </c>
      <c r="L146">
        <v>1368</v>
      </c>
      <c r="N146">
        <v>1011</v>
      </c>
      <c r="O146" t="s">
        <v>187</v>
      </c>
      <c r="P146" t="s">
        <v>187</v>
      </c>
      <c r="Q146">
        <v>1</v>
      </c>
      <c r="X146">
        <v>0.09</v>
      </c>
      <c r="Y146">
        <v>0</v>
      </c>
      <c r="Z146">
        <v>91.76</v>
      </c>
      <c r="AA146">
        <v>10.35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0.09</v>
      </c>
      <c r="AH146">
        <v>2</v>
      </c>
      <c r="AI146">
        <v>78077035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ROW(Source!A82)</f>
        <v>82</v>
      </c>
      <c r="B147">
        <v>78077045</v>
      </c>
      <c r="C147">
        <v>78077029</v>
      </c>
      <c r="D147">
        <v>37736610</v>
      </c>
      <c r="E147">
        <v>1</v>
      </c>
      <c r="F147">
        <v>1</v>
      </c>
      <c r="G147">
        <v>1</v>
      </c>
      <c r="H147">
        <v>3</v>
      </c>
      <c r="I147" t="s">
        <v>567</v>
      </c>
      <c r="J147" t="s">
        <v>568</v>
      </c>
      <c r="K147" t="s">
        <v>569</v>
      </c>
      <c r="L147">
        <v>1346</v>
      </c>
      <c r="N147">
        <v>1009</v>
      </c>
      <c r="O147" t="s">
        <v>505</v>
      </c>
      <c r="P147" t="s">
        <v>505</v>
      </c>
      <c r="Q147">
        <v>1</v>
      </c>
      <c r="X147">
        <v>0.96</v>
      </c>
      <c r="Y147">
        <v>12.65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36</v>
      </c>
      <c r="AG147">
        <v>0</v>
      </c>
      <c r="AH147">
        <v>2</v>
      </c>
      <c r="AI147">
        <v>78077036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ROW(Source!A82)</f>
        <v>82</v>
      </c>
      <c r="B148">
        <v>78077046</v>
      </c>
      <c r="C148">
        <v>78077029</v>
      </c>
      <c r="D148">
        <v>37744900</v>
      </c>
      <c r="E148">
        <v>1</v>
      </c>
      <c r="F148">
        <v>1</v>
      </c>
      <c r="G148">
        <v>1</v>
      </c>
      <c r="H148">
        <v>3</v>
      </c>
      <c r="I148" t="s">
        <v>570</v>
      </c>
      <c r="J148" t="s">
        <v>571</v>
      </c>
      <c r="K148" t="s">
        <v>572</v>
      </c>
      <c r="L148">
        <v>1346</v>
      </c>
      <c r="N148">
        <v>1009</v>
      </c>
      <c r="O148" t="s">
        <v>505</v>
      </c>
      <c r="P148" t="s">
        <v>505</v>
      </c>
      <c r="Q148">
        <v>1</v>
      </c>
      <c r="X148">
        <v>0.2</v>
      </c>
      <c r="Y148">
        <v>26.18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36</v>
      </c>
      <c r="AG148">
        <v>0</v>
      </c>
      <c r="AH148">
        <v>2</v>
      </c>
      <c r="AI148">
        <v>78077037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ROW(Source!A82)</f>
        <v>82</v>
      </c>
      <c r="B149">
        <v>78077047</v>
      </c>
      <c r="C149">
        <v>78077029</v>
      </c>
      <c r="D149">
        <v>37801918</v>
      </c>
      <c r="E149">
        <v>1</v>
      </c>
      <c r="F149">
        <v>1</v>
      </c>
      <c r="G149">
        <v>1</v>
      </c>
      <c r="H149">
        <v>3</v>
      </c>
      <c r="I149" t="s">
        <v>513</v>
      </c>
      <c r="J149" t="s">
        <v>514</v>
      </c>
      <c r="K149" t="s">
        <v>515</v>
      </c>
      <c r="L149">
        <v>1374</v>
      </c>
      <c r="N149">
        <v>1013</v>
      </c>
      <c r="O149" t="s">
        <v>516</v>
      </c>
      <c r="P149" t="s">
        <v>516</v>
      </c>
      <c r="Q149">
        <v>1</v>
      </c>
      <c r="X149">
        <v>3.35</v>
      </c>
      <c r="Y149">
        <v>1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36</v>
      </c>
      <c r="AG149">
        <v>0</v>
      </c>
      <c r="AH149">
        <v>2</v>
      </c>
      <c r="AI149">
        <v>78077038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ROW(Source!A87)</f>
        <v>87</v>
      </c>
      <c r="B150">
        <v>78077063</v>
      </c>
      <c r="C150">
        <v>78077052</v>
      </c>
      <c r="D150">
        <v>23351341</v>
      </c>
      <c r="E150">
        <v>1</v>
      </c>
      <c r="F150">
        <v>1</v>
      </c>
      <c r="G150">
        <v>1</v>
      </c>
      <c r="H150">
        <v>1</v>
      </c>
      <c r="I150" t="s">
        <v>536</v>
      </c>
      <c r="J150" t="s">
        <v>3</v>
      </c>
      <c r="K150" t="s">
        <v>537</v>
      </c>
      <c r="L150">
        <v>1369</v>
      </c>
      <c r="N150">
        <v>1013</v>
      </c>
      <c r="O150" t="s">
        <v>492</v>
      </c>
      <c r="P150" t="s">
        <v>492</v>
      </c>
      <c r="Q150">
        <v>1</v>
      </c>
      <c r="X150">
        <v>4.49</v>
      </c>
      <c r="Y150">
        <v>0</v>
      </c>
      <c r="Z150">
        <v>0</v>
      </c>
      <c r="AA150">
        <v>0</v>
      </c>
      <c r="AB150">
        <v>8.7899999999999991</v>
      </c>
      <c r="AC150">
        <v>0</v>
      </c>
      <c r="AD150">
        <v>1</v>
      </c>
      <c r="AE150">
        <v>1</v>
      </c>
      <c r="AF150" t="s">
        <v>3</v>
      </c>
      <c r="AG150">
        <v>4.49</v>
      </c>
      <c r="AH150">
        <v>2</v>
      </c>
      <c r="AI150">
        <v>78077053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ROW(Source!A87)</f>
        <v>87</v>
      </c>
      <c r="B151">
        <v>78077064</v>
      </c>
      <c r="C151">
        <v>78077052</v>
      </c>
      <c r="D151">
        <v>121548</v>
      </c>
      <c r="E151">
        <v>1</v>
      </c>
      <c r="F151">
        <v>1</v>
      </c>
      <c r="G151">
        <v>1</v>
      </c>
      <c r="H151">
        <v>1</v>
      </c>
      <c r="I151" t="s">
        <v>19</v>
      </c>
      <c r="J151" t="s">
        <v>3</v>
      </c>
      <c r="K151" t="s">
        <v>525</v>
      </c>
      <c r="L151">
        <v>608254</v>
      </c>
      <c r="N151">
        <v>1013</v>
      </c>
      <c r="O151" t="s">
        <v>526</v>
      </c>
      <c r="P151" t="s">
        <v>526</v>
      </c>
      <c r="Q151">
        <v>1</v>
      </c>
      <c r="X151">
        <v>0.01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2</v>
      </c>
      <c r="AF151" t="s">
        <v>3</v>
      </c>
      <c r="AG151">
        <v>0.01</v>
      </c>
      <c r="AH151">
        <v>2</v>
      </c>
      <c r="AI151">
        <v>78077054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ROW(Source!A87)</f>
        <v>87</v>
      </c>
      <c r="B152">
        <v>78077065</v>
      </c>
      <c r="C152">
        <v>78077052</v>
      </c>
      <c r="D152">
        <v>37802432</v>
      </c>
      <c r="E152">
        <v>1</v>
      </c>
      <c r="F152">
        <v>1</v>
      </c>
      <c r="G152">
        <v>1</v>
      </c>
      <c r="H152">
        <v>2</v>
      </c>
      <c r="I152" t="s">
        <v>527</v>
      </c>
      <c r="J152" t="s">
        <v>528</v>
      </c>
      <c r="K152" t="s">
        <v>529</v>
      </c>
      <c r="L152">
        <v>1368</v>
      </c>
      <c r="N152">
        <v>1011</v>
      </c>
      <c r="O152" t="s">
        <v>187</v>
      </c>
      <c r="P152" t="s">
        <v>187</v>
      </c>
      <c r="Q152">
        <v>1</v>
      </c>
      <c r="X152">
        <v>0.01</v>
      </c>
      <c r="Y152">
        <v>0</v>
      </c>
      <c r="Z152">
        <v>138.54</v>
      </c>
      <c r="AA152">
        <v>12.1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0.01</v>
      </c>
      <c r="AH152">
        <v>2</v>
      </c>
      <c r="AI152">
        <v>78077055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ROW(Source!A87)</f>
        <v>87</v>
      </c>
      <c r="B153">
        <v>78077066</v>
      </c>
      <c r="C153">
        <v>78077052</v>
      </c>
      <c r="D153">
        <v>37804456</v>
      </c>
      <c r="E153">
        <v>1</v>
      </c>
      <c r="F153">
        <v>1</v>
      </c>
      <c r="G153">
        <v>1</v>
      </c>
      <c r="H153">
        <v>2</v>
      </c>
      <c r="I153" t="s">
        <v>530</v>
      </c>
      <c r="J153" t="s">
        <v>531</v>
      </c>
      <c r="K153" t="s">
        <v>532</v>
      </c>
      <c r="L153">
        <v>1368</v>
      </c>
      <c r="N153">
        <v>1011</v>
      </c>
      <c r="O153" t="s">
        <v>187</v>
      </c>
      <c r="P153" t="s">
        <v>187</v>
      </c>
      <c r="Q153">
        <v>1</v>
      </c>
      <c r="X153">
        <v>0.01</v>
      </c>
      <c r="Y153">
        <v>0</v>
      </c>
      <c r="Z153">
        <v>91.76</v>
      </c>
      <c r="AA153">
        <v>10.35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0.01</v>
      </c>
      <c r="AH153">
        <v>2</v>
      </c>
      <c r="AI153">
        <v>78077056</v>
      </c>
      <c r="AJ153">
        <v>153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ROW(Source!A87)</f>
        <v>87</v>
      </c>
      <c r="B154">
        <v>78077067</v>
      </c>
      <c r="C154">
        <v>78077052</v>
      </c>
      <c r="D154">
        <v>37730303</v>
      </c>
      <c r="E154">
        <v>1</v>
      </c>
      <c r="F154">
        <v>1</v>
      </c>
      <c r="G154">
        <v>1</v>
      </c>
      <c r="H154">
        <v>3</v>
      </c>
      <c r="I154" t="s">
        <v>573</v>
      </c>
      <c r="J154" t="s">
        <v>574</v>
      </c>
      <c r="K154" t="s">
        <v>575</v>
      </c>
      <c r="L154">
        <v>1348</v>
      </c>
      <c r="N154">
        <v>1009</v>
      </c>
      <c r="O154" t="s">
        <v>522</v>
      </c>
      <c r="P154" t="s">
        <v>522</v>
      </c>
      <c r="Q154">
        <v>1000</v>
      </c>
      <c r="X154">
        <v>4.2999999999999999E-4</v>
      </c>
      <c r="Y154">
        <v>1820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36</v>
      </c>
      <c r="AG154">
        <v>0</v>
      </c>
      <c r="AH154">
        <v>2</v>
      </c>
      <c r="AI154">
        <v>78077057</v>
      </c>
      <c r="AJ154">
        <v>154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ROW(Source!A87)</f>
        <v>87</v>
      </c>
      <c r="B155">
        <v>78077068</v>
      </c>
      <c r="C155">
        <v>78077052</v>
      </c>
      <c r="D155">
        <v>37732563</v>
      </c>
      <c r="E155">
        <v>1</v>
      </c>
      <c r="F155">
        <v>1</v>
      </c>
      <c r="G155">
        <v>1</v>
      </c>
      <c r="H155">
        <v>3</v>
      </c>
      <c r="I155" t="s">
        <v>538</v>
      </c>
      <c r="J155" t="s">
        <v>539</v>
      </c>
      <c r="K155" t="s">
        <v>540</v>
      </c>
      <c r="L155">
        <v>1346</v>
      </c>
      <c r="N155">
        <v>1009</v>
      </c>
      <c r="O155" t="s">
        <v>505</v>
      </c>
      <c r="P155" t="s">
        <v>505</v>
      </c>
      <c r="Q155">
        <v>1</v>
      </c>
      <c r="X155">
        <v>0.02</v>
      </c>
      <c r="Y155">
        <v>29.04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36</v>
      </c>
      <c r="AG155">
        <v>0</v>
      </c>
      <c r="AH155">
        <v>2</v>
      </c>
      <c r="AI155">
        <v>78077058</v>
      </c>
      <c r="AJ155">
        <v>155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ROW(Source!A87)</f>
        <v>87</v>
      </c>
      <c r="B156">
        <v>78077069</v>
      </c>
      <c r="C156">
        <v>78077052</v>
      </c>
      <c r="D156">
        <v>37733044</v>
      </c>
      <c r="E156">
        <v>1</v>
      </c>
      <c r="F156">
        <v>1</v>
      </c>
      <c r="G156">
        <v>1</v>
      </c>
      <c r="H156">
        <v>3</v>
      </c>
      <c r="I156" t="s">
        <v>544</v>
      </c>
      <c r="J156" t="s">
        <v>545</v>
      </c>
      <c r="K156" t="s">
        <v>546</v>
      </c>
      <c r="L156">
        <v>1346</v>
      </c>
      <c r="N156">
        <v>1009</v>
      </c>
      <c r="O156" t="s">
        <v>505</v>
      </c>
      <c r="P156" t="s">
        <v>505</v>
      </c>
      <c r="Q156">
        <v>1</v>
      </c>
      <c r="X156">
        <v>0.16</v>
      </c>
      <c r="Y156">
        <v>31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36</v>
      </c>
      <c r="AG156">
        <v>0</v>
      </c>
      <c r="AH156">
        <v>2</v>
      </c>
      <c r="AI156">
        <v>78077059</v>
      </c>
      <c r="AJ156">
        <v>156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ROW(Source!A87)</f>
        <v>87</v>
      </c>
      <c r="B157">
        <v>78077070</v>
      </c>
      <c r="C157">
        <v>78077052</v>
      </c>
      <c r="D157">
        <v>37791582</v>
      </c>
      <c r="E157">
        <v>1</v>
      </c>
      <c r="F157">
        <v>1</v>
      </c>
      <c r="G157">
        <v>1</v>
      </c>
      <c r="H157">
        <v>3</v>
      </c>
      <c r="I157" t="s">
        <v>576</v>
      </c>
      <c r="J157" t="s">
        <v>577</v>
      </c>
      <c r="K157" t="s">
        <v>578</v>
      </c>
      <c r="L157">
        <v>1354</v>
      </c>
      <c r="N157">
        <v>1010</v>
      </c>
      <c r="O157" t="s">
        <v>258</v>
      </c>
      <c r="P157" t="s">
        <v>258</v>
      </c>
      <c r="Q157">
        <v>1</v>
      </c>
      <c r="X157">
        <v>5</v>
      </c>
      <c r="Y157">
        <v>0.67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36</v>
      </c>
      <c r="AG157">
        <v>0</v>
      </c>
      <c r="AH157">
        <v>2</v>
      </c>
      <c r="AI157">
        <v>78077060</v>
      </c>
      <c r="AJ157">
        <v>157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ROW(Source!A87)</f>
        <v>87</v>
      </c>
      <c r="B158">
        <v>78077071</v>
      </c>
      <c r="C158">
        <v>78077052</v>
      </c>
      <c r="D158">
        <v>37800647</v>
      </c>
      <c r="E158">
        <v>1</v>
      </c>
      <c r="F158">
        <v>1</v>
      </c>
      <c r="G158">
        <v>1</v>
      </c>
      <c r="H158">
        <v>3</v>
      </c>
      <c r="I158" t="s">
        <v>579</v>
      </c>
      <c r="J158" t="s">
        <v>580</v>
      </c>
      <c r="K158" t="s">
        <v>581</v>
      </c>
      <c r="L158">
        <v>1356</v>
      </c>
      <c r="N158">
        <v>1010</v>
      </c>
      <c r="O158" t="s">
        <v>582</v>
      </c>
      <c r="P158" t="s">
        <v>582</v>
      </c>
      <c r="Q158">
        <v>1000</v>
      </c>
      <c r="X158">
        <v>1.2200000000000001E-2</v>
      </c>
      <c r="Y158">
        <v>76.53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36</v>
      </c>
      <c r="AG158">
        <v>0</v>
      </c>
      <c r="AH158">
        <v>2</v>
      </c>
      <c r="AI158">
        <v>78077061</v>
      </c>
      <c r="AJ158">
        <v>158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ROW(Source!A87)</f>
        <v>87</v>
      </c>
      <c r="B159">
        <v>78077072</v>
      </c>
      <c r="C159">
        <v>78077052</v>
      </c>
      <c r="D159">
        <v>37801918</v>
      </c>
      <c r="E159">
        <v>1</v>
      </c>
      <c r="F159">
        <v>1</v>
      </c>
      <c r="G159">
        <v>1</v>
      </c>
      <c r="H159">
        <v>3</v>
      </c>
      <c r="I159" t="s">
        <v>513</v>
      </c>
      <c r="J159" t="s">
        <v>514</v>
      </c>
      <c r="K159" t="s">
        <v>515</v>
      </c>
      <c r="L159">
        <v>1374</v>
      </c>
      <c r="N159">
        <v>1013</v>
      </c>
      <c r="O159" t="s">
        <v>516</v>
      </c>
      <c r="P159" t="s">
        <v>516</v>
      </c>
      <c r="Q159">
        <v>1</v>
      </c>
      <c r="X159">
        <v>0.79</v>
      </c>
      <c r="Y159">
        <v>1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36</v>
      </c>
      <c r="AG159">
        <v>0</v>
      </c>
      <c r="AH159">
        <v>2</v>
      </c>
      <c r="AI159">
        <v>78077062</v>
      </c>
      <c r="AJ159">
        <v>159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ROW(Source!A96)</f>
        <v>96</v>
      </c>
      <c r="B160">
        <v>78077315</v>
      </c>
      <c r="C160">
        <v>78077309</v>
      </c>
      <c r="D160">
        <v>23361066</v>
      </c>
      <c r="E160">
        <v>1</v>
      </c>
      <c r="F160">
        <v>1</v>
      </c>
      <c r="G160">
        <v>1</v>
      </c>
      <c r="H160">
        <v>1</v>
      </c>
      <c r="I160" t="s">
        <v>597</v>
      </c>
      <c r="J160" t="s">
        <v>3</v>
      </c>
      <c r="K160" t="s">
        <v>598</v>
      </c>
      <c r="L160">
        <v>1369</v>
      </c>
      <c r="N160">
        <v>1013</v>
      </c>
      <c r="O160" t="s">
        <v>492</v>
      </c>
      <c r="P160" t="s">
        <v>492</v>
      </c>
      <c r="Q160">
        <v>1</v>
      </c>
      <c r="X160">
        <v>2.67</v>
      </c>
      <c r="Y160">
        <v>0</v>
      </c>
      <c r="Z160">
        <v>0</v>
      </c>
      <c r="AA160">
        <v>0</v>
      </c>
      <c r="AB160">
        <v>10.23</v>
      </c>
      <c r="AC160">
        <v>0</v>
      </c>
      <c r="AD160">
        <v>1</v>
      </c>
      <c r="AE160">
        <v>1</v>
      </c>
      <c r="AF160" t="s">
        <v>181</v>
      </c>
      <c r="AG160">
        <v>3.3374999999999999</v>
      </c>
      <c r="AH160">
        <v>2</v>
      </c>
      <c r="AI160">
        <v>78077310</v>
      </c>
      <c r="AJ160">
        <v>160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ROW(Source!A96)</f>
        <v>96</v>
      </c>
      <c r="B161">
        <v>78077316</v>
      </c>
      <c r="C161">
        <v>78077309</v>
      </c>
      <c r="D161">
        <v>37803303</v>
      </c>
      <c r="E161">
        <v>1</v>
      </c>
      <c r="F161">
        <v>1</v>
      </c>
      <c r="G161">
        <v>1</v>
      </c>
      <c r="H161">
        <v>2</v>
      </c>
      <c r="I161" t="s">
        <v>552</v>
      </c>
      <c r="J161" t="s">
        <v>553</v>
      </c>
      <c r="K161" t="s">
        <v>554</v>
      </c>
      <c r="L161">
        <v>1368</v>
      </c>
      <c r="N161">
        <v>1011</v>
      </c>
      <c r="O161" t="s">
        <v>187</v>
      </c>
      <c r="P161" t="s">
        <v>187</v>
      </c>
      <c r="Q161">
        <v>1</v>
      </c>
      <c r="X161">
        <v>0.23</v>
      </c>
      <c r="Y161">
        <v>0</v>
      </c>
      <c r="Z161">
        <v>1.98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3</v>
      </c>
      <c r="AG161">
        <v>0.23</v>
      </c>
      <c r="AH161">
        <v>2</v>
      </c>
      <c r="AI161">
        <v>78077311</v>
      </c>
      <c r="AJ161">
        <v>161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ROW(Source!A96)</f>
        <v>96</v>
      </c>
      <c r="B162">
        <v>78077317</v>
      </c>
      <c r="C162">
        <v>78077309</v>
      </c>
      <c r="D162">
        <v>37804139</v>
      </c>
      <c r="E162">
        <v>1</v>
      </c>
      <c r="F162">
        <v>1</v>
      </c>
      <c r="G162">
        <v>1</v>
      </c>
      <c r="H162">
        <v>2</v>
      </c>
      <c r="I162" t="s">
        <v>599</v>
      </c>
      <c r="J162" t="s">
        <v>600</v>
      </c>
      <c r="K162" t="s">
        <v>601</v>
      </c>
      <c r="L162">
        <v>1368</v>
      </c>
      <c r="N162">
        <v>1011</v>
      </c>
      <c r="O162" t="s">
        <v>187</v>
      </c>
      <c r="P162" t="s">
        <v>187</v>
      </c>
      <c r="Q162">
        <v>1</v>
      </c>
      <c r="X162">
        <v>0.11</v>
      </c>
      <c r="Y162">
        <v>0</v>
      </c>
      <c r="Z162">
        <v>28.88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0.11</v>
      </c>
      <c r="AH162">
        <v>2</v>
      </c>
      <c r="AI162">
        <v>78077312</v>
      </c>
      <c r="AJ162">
        <v>162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ROW(Source!A96)</f>
        <v>96</v>
      </c>
      <c r="B163">
        <v>78077318</v>
      </c>
      <c r="C163">
        <v>78077309</v>
      </c>
      <c r="D163">
        <v>37737063</v>
      </c>
      <c r="E163">
        <v>1</v>
      </c>
      <c r="F163">
        <v>1</v>
      </c>
      <c r="G163">
        <v>1</v>
      </c>
      <c r="H163">
        <v>3</v>
      </c>
      <c r="I163" t="s">
        <v>561</v>
      </c>
      <c r="J163" t="s">
        <v>562</v>
      </c>
      <c r="K163" t="s">
        <v>563</v>
      </c>
      <c r="L163">
        <v>1358</v>
      </c>
      <c r="N163">
        <v>1010</v>
      </c>
      <c r="O163" t="s">
        <v>509</v>
      </c>
      <c r="P163" t="s">
        <v>509</v>
      </c>
      <c r="Q163">
        <v>10</v>
      </c>
      <c r="X163">
        <v>0.2</v>
      </c>
      <c r="Y163">
        <v>1.8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36</v>
      </c>
      <c r="AG163">
        <v>0</v>
      </c>
      <c r="AH163">
        <v>2</v>
      </c>
      <c r="AI163">
        <v>78077313</v>
      </c>
      <c r="AJ163">
        <v>163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ROW(Source!A96)</f>
        <v>96</v>
      </c>
      <c r="B164">
        <v>78077319</v>
      </c>
      <c r="C164">
        <v>78077309</v>
      </c>
      <c r="D164">
        <v>37801918</v>
      </c>
      <c r="E164">
        <v>1</v>
      </c>
      <c r="F164">
        <v>1</v>
      </c>
      <c r="G164">
        <v>1</v>
      </c>
      <c r="H164">
        <v>3</v>
      </c>
      <c r="I164" t="s">
        <v>513</v>
      </c>
      <c r="J164" t="s">
        <v>514</v>
      </c>
      <c r="K164" t="s">
        <v>515</v>
      </c>
      <c r="L164">
        <v>1374</v>
      </c>
      <c r="N164">
        <v>1013</v>
      </c>
      <c r="O164" t="s">
        <v>516</v>
      </c>
      <c r="P164" t="s">
        <v>516</v>
      </c>
      <c r="Q164">
        <v>1</v>
      </c>
      <c r="X164">
        <v>0.55000000000000004</v>
      </c>
      <c r="Y164">
        <v>1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36</v>
      </c>
      <c r="AG164">
        <v>0</v>
      </c>
      <c r="AH164">
        <v>2</v>
      </c>
      <c r="AI164">
        <v>78077314</v>
      </c>
      <c r="AJ164">
        <v>164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ROW(Source!A103)</f>
        <v>103</v>
      </c>
      <c r="B165">
        <v>78077331</v>
      </c>
      <c r="C165">
        <v>78077326</v>
      </c>
      <c r="D165">
        <v>23366682</v>
      </c>
      <c r="E165">
        <v>1</v>
      </c>
      <c r="F165">
        <v>1</v>
      </c>
      <c r="G165">
        <v>1</v>
      </c>
      <c r="H165">
        <v>1</v>
      </c>
      <c r="I165" t="s">
        <v>602</v>
      </c>
      <c r="J165" t="s">
        <v>3</v>
      </c>
      <c r="K165" t="s">
        <v>603</v>
      </c>
      <c r="L165">
        <v>1369</v>
      </c>
      <c r="N165">
        <v>1013</v>
      </c>
      <c r="O165" t="s">
        <v>492</v>
      </c>
      <c r="P165" t="s">
        <v>492</v>
      </c>
      <c r="Q165">
        <v>1</v>
      </c>
      <c r="X165">
        <v>2.1800000000000002</v>
      </c>
      <c r="Y165">
        <v>0</v>
      </c>
      <c r="Z165">
        <v>0</v>
      </c>
      <c r="AA165">
        <v>0</v>
      </c>
      <c r="AB165">
        <v>10.36</v>
      </c>
      <c r="AC165">
        <v>0</v>
      </c>
      <c r="AD165">
        <v>1</v>
      </c>
      <c r="AE165">
        <v>1</v>
      </c>
      <c r="AF165" t="s">
        <v>3</v>
      </c>
      <c r="AG165">
        <v>2.1800000000000002</v>
      </c>
      <c r="AH165">
        <v>2</v>
      </c>
      <c r="AI165">
        <v>78077327</v>
      </c>
      <c r="AJ165">
        <v>165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ROW(Source!A103)</f>
        <v>103</v>
      </c>
      <c r="B166">
        <v>78077332</v>
      </c>
      <c r="C166">
        <v>78077326</v>
      </c>
      <c r="D166">
        <v>121548</v>
      </c>
      <c r="E166">
        <v>1</v>
      </c>
      <c r="F166">
        <v>1</v>
      </c>
      <c r="G166">
        <v>1</v>
      </c>
      <c r="H166">
        <v>1</v>
      </c>
      <c r="I166" t="s">
        <v>19</v>
      </c>
      <c r="J166" t="s">
        <v>3</v>
      </c>
      <c r="K166" t="s">
        <v>525</v>
      </c>
      <c r="L166">
        <v>608254</v>
      </c>
      <c r="N166">
        <v>1013</v>
      </c>
      <c r="O166" t="s">
        <v>526</v>
      </c>
      <c r="P166" t="s">
        <v>526</v>
      </c>
      <c r="Q166">
        <v>1</v>
      </c>
      <c r="X166">
        <v>0.01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2</v>
      </c>
      <c r="AF166" t="s">
        <v>3</v>
      </c>
      <c r="AG166">
        <v>0.01</v>
      </c>
      <c r="AH166">
        <v>2</v>
      </c>
      <c r="AI166">
        <v>78077328</v>
      </c>
      <c r="AJ166">
        <v>166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ROW(Source!A103)</f>
        <v>103</v>
      </c>
      <c r="B167">
        <v>78077333</v>
      </c>
      <c r="C167">
        <v>78077326</v>
      </c>
      <c r="D167">
        <v>37802515</v>
      </c>
      <c r="E167">
        <v>1</v>
      </c>
      <c r="F167">
        <v>1</v>
      </c>
      <c r="G167">
        <v>1</v>
      </c>
      <c r="H167">
        <v>2</v>
      </c>
      <c r="I167" t="s">
        <v>604</v>
      </c>
      <c r="J167" t="s">
        <v>605</v>
      </c>
      <c r="K167" t="s">
        <v>606</v>
      </c>
      <c r="L167">
        <v>1368</v>
      </c>
      <c r="N167">
        <v>1011</v>
      </c>
      <c r="O167" t="s">
        <v>187</v>
      </c>
      <c r="P167" t="s">
        <v>187</v>
      </c>
      <c r="Q167">
        <v>1</v>
      </c>
      <c r="X167">
        <v>0.01</v>
      </c>
      <c r="Y167">
        <v>0</v>
      </c>
      <c r="Z167">
        <v>87.24</v>
      </c>
      <c r="AA167">
        <v>9</v>
      </c>
      <c r="AB167">
        <v>0</v>
      </c>
      <c r="AC167">
        <v>0</v>
      </c>
      <c r="AD167">
        <v>1</v>
      </c>
      <c r="AE167">
        <v>0</v>
      </c>
      <c r="AF167" t="s">
        <v>3</v>
      </c>
      <c r="AG167">
        <v>0.01</v>
      </c>
      <c r="AH167">
        <v>2</v>
      </c>
      <c r="AI167">
        <v>78077329</v>
      </c>
      <c r="AJ167">
        <v>167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ROW(Source!A103)</f>
        <v>103</v>
      </c>
      <c r="B168">
        <v>78077334</v>
      </c>
      <c r="C168">
        <v>78077326</v>
      </c>
      <c r="D168">
        <v>37801917</v>
      </c>
      <c r="E168">
        <v>1</v>
      </c>
      <c r="F168">
        <v>1</v>
      </c>
      <c r="G168">
        <v>1</v>
      </c>
      <c r="H168">
        <v>3</v>
      </c>
      <c r="I168" t="s">
        <v>627</v>
      </c>
      <c r="J168" t="s">
        <v>628</v>
      </c>
      <c r="K168" t="s">
        <v>629</v>
      </c>
      <c r="L168">
        <v>1348</v>
      </c>
      <c r="N168">
        <v>1009</v>
      </c>
      <c r="O168" t="s">
        <v>522</v>
      </c>
      <c r="P168" t="s">
        <v>522</v>
      </c>
      <c r="Q168">
        <v>1000</v>
      </c>
      <c r="X168">
        <v>4.4999999999999998E-2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 t="s">
        <v>36</v>
      </c>
      <c r="AG168">
        <v>0</v>
      </c>
      <c r="AH168">
        <v>3</v>
      </c>
      <c r="AI168">
        <v>-1</v>
      </c>
      <c r="AJ168" t="s">
        <v>3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ROW(Source!A103)</f>
        <v>103</v>
      </c>
      <c r="B169">
        <v>78077335</v>
      </c>
      <c r="C169">
        <v>78077326</v>
      </c>
      <c r="D169">
        <v>37801918</v>
      </c>
      <c r="E169">
        <v>1</v>
      </c>
      <c r="F169">
        <v>1</v>
      </c>
      <c r="G169">
        <v>1</v>
      </c>
      <c r="H169">
        <v>3</v>
      </c>
      <c r="I169" t="s">
        <v>513</v>
      </c>
      <c r="J169" t="s">
        <v>514</v>
      </c>
      <c r="K169" t="s">
        <v>515</v>
      </c>
      <c r="L169">
        <v>1374</v>
      </c>
      <c r="N169">
        <v>1013</v>
      </c>
      <c r="O169" t="s">
        <v>516</v>
      </c>
      <c r="P169" t="s">
        <v>516</v>
      </c>
      <c r="Q169">
        <v>1</v>
      </c>
      <c r="X169">
        <v>0.45</v>
      </c>
      <c r="Y169">
        <v>1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36</v>
      </c>
      <c r="AG169">
        <v>0</v>
      </c>
      <c r="AH169">
        <v>2</v>
      </c>
      <c r="AI169">
        <v>78077330</v>
      </c>
      <c r="AJ169">
        <v>168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ROW(Source!A110)</f>
        <v>110</v>
      </c>
      <c r="B170">
        <v>78077350</v>
      </c>
      <c r="C170">
        <v>78077342</v>
      </c>
      <c r="D170">
        <v>23365084</v>
      </c>
      <c r="E170">
        <v>1</v>
      </c>
      <c r="F170">
        <v>1</v>
      </c>
      <c r="G170">
        <v>1</v>
      </c>
      <c r="H170">
        <v>1</v>
      </c>
      <c r="I170" t="s">
        <v>517</v>
      </c>
      <c r="J170" t="s">
        <v>3</v>
      </c>
      <c r="K170" t="s">
        <v>518</v>
      </c>
      <c r="L170">
        <v>1369</v>
      </c>
      <c r="N170">
        <v>1013</v>
      </c>
      <c r="O170" t="s">
        <v>492</v>
      </c>
      <c r="P170" t="s">
        <v>492</v>
      </c>
      <c r="Q170">
        <v>1</v>
      </c>
      <c r="X170">
        <v>5.76</v>
      </c>
      <c r="Y170">
        <v>0</v>
      </c>
      <c r="Z170">
        <v>0</v>
      </c>
      <c r="AA170">
        <v>0</v>
      </c>
      <c r="AB170">
        <v>9.68</v>
      </c>
      <c r="AC170">
        <v>0</v>
      </c>
      <c r="AD170">
        <v>1</v>
      </c>
      <c r="AE170">
        <v>1</v>
      </c>
      <c r="AF170" t="s">
        <v>3</v>
      </c>
      <c r="AG170">
        <v>5.76</v>
      </c>
      <c r="AH170">
        <v>2</v>
      </c>
      <c r="AI170">
        <v>78077343</v>
      </c>
      <c r="AJ170">
        <v>169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ROW(Source!A110)</f>
        <v>110</v>
      </c>
      <c r="B171">
        <v>78077351</v>
      </c>
      <c r="C171">
        <v>78077342</v>
      </c>
      <c r="D171">
        <v>37804065</v>
      </c>
      <c r="E171">
        <v>1</v>
      </c>
      <c r="F171">
        <v>1</v>
      </c>
      <c r="G171">
        <v>1</v>
      </c>
      <c r="H171">
        <v>2</v>
      </c>
      <c r="I171" t="s">
        <v>499</v>
      </c>
      <c r="J171" t="s">
        <v>500</v>
      </c>
      <c r="K171" t="s">
        <v>501</v>
      </c>
      <c r="L171">
        <v>1368</v>
      </c>
      <c r="N171">
        <v>1011</v>
      </c>
      <c r="O171" t="s">
        <v>187</v>
      </c>
      <c r="P171" t="s">
        <v>187</v>
      </c>
      <c r="Q171">
        <v>1</v>
      </c>
      <c r="X171">
        <v>0.17</v>
      </c>
      <c r="Y171">
        <v>0</v>
      </c>
      <c r="Z171">
        <v>2.15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3</v>
      </c>
      <c r="AG171">
        <v>0.17</v>
      </c>
      <c r="AH171">
        <v>2</v>
      </c>
      <c r="AI171">
        <v>78077344</v>
      </c>
      <c r="AJ171">
        <v>170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ROW(Source!A110)</f>
        <v>110</v>
      </c>
      <c r="B172">
        <v>78077352</v>
      </c>
      <c r="C172">
        <v>78077342</v>
      </c>
      <c r="D172">
        <v>37729677</v>
      </c>
      <c r="E172">
        <v>1</v>
      </c>
      <c r="F172">
        <v>1</v>
      </c>
      <c r="G172">
        <v>1</v>
      </c>
      <c r="H172">
        <v>3</v>
      </c>
      <c r="I172" t="s">
        <v>502</v>
      </c>
      <c r="J172" t="s">
        <v>503</v>
      </c>
      <c r="K172" t="s">
        <v>504</v>
      </c>
      <c r="L172">
        <v>1346</v>
      </c>
      <c r="N172">
        <v>1009</v>
      </c>
      <c r="O172" t="s">
        <v>505</v>
      </c>
      <c r="P172" t="s">
        <v>505</v>
      </c>
      <c r="Q172">
        <v>1</v>
      </c>
      <c r="X172">
        <v>3.8E-3</v>
      </c>
      <c r="Y172">
        <v>28.4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36</v>
      </c>
      <c r="AG172">
        <v>0</v>
      </c>
      <c r="AH172">
        <v>2</v>
      </c>
      <c r="AI172">
        <v>78077345</v>
      </c>
      <c r="AJ172">
        <v>171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ROW(Source!A110)</f>
        <v>110</v>
      </c>
      <c r="B173">
        <v>78077353</v>
      </c>
      <c r="C173">
        <v>78077342</v>
      </c>
      <c r="D173">
        <v>37737071</v>
      </c>
      <c r="E173">
        <v>1</v>
      </c>
      <c r="F173">
        <v>1</v>
      </c>
      <c r="G173">
        <v>1</v>
      </c>
      <c r="H173">
        <v>3</v>
      </c>
      <c r="I173" t="s">
        <v>506</v>
      </c>
      <c r="J173" t="s">
        <v>507</v>
      </c>
      <c r="K173" t="s">
        <v>508</v>
      </c>
      <c r="L173">
        <v>1358</v>
      </c>
      <c r="N173">
        <v>1010</v>
      </c>
      <c r="O173" t="s">
        <v>509</v>
      </c>
      <c r="P173" t="s">
        <v>509</v>
      </c>
      <c r="Q173">
        <v>10</v>
      </c>
      <c r="X173">
        <v>0.4</v>
      </c>
      <c r="Y173">
        <v>8.4700000000000006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36</v>
      </c>
      <c r="AG173">
        <v>0</v>
      </c>
      <c r="AH173">
        <v>2</v>
      </c>
      <c r="AI173">
        <v>78077346</v>
      </c>
      <c r="AJ173">
        <v>172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ROW(Source!A110)</f>
        <v>110</v>
      </c>
      <c r="B174">
        <v>78077354</v>
      </c>
      <c r="C174">
        <v>78077342</v>
      </c>
      <c r="D174">
        <v>37777026</v>
      </c>
      <c r="E174">
        <v>1</v>
      </c>
      <c r="F174">
        <v>1</v>
      </c>
      <c r="G174">
        <v>1</v>
      </c>
      <c r="H174">
        <v>3</v>
      </c>
      <c r="I174" t="s">
        <v>519</v>
      </c>
      <c r="J174" t="s">
        <v>520</v>
      </c>
      <c r="K174" t="s">
        <v>521</v>
      </c>
      <c r="L174">
        <v>1348</v>
      </c>
      <c r="N174">
        <v>1009</v>
      </c>
      <c r="O174" t="s">
        <v>522</v>
      </c>
      <c r="P174" t="s">
        <v>522</v>
      </c>
      <c r="Q174">
        <v>1000</v>
      </c>
      <c r="X174">
        <v>2.0000000000000002E-5</v>
      </c>
      <c r="Y174">
        <v>729.98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36</v>
      </c>
      <c r="AG174">
        <v>0</v>
      </c>
      <c r="AH174">
        <v>2</v>
      </c>
      <c r="AI174">
        <v>78077347</v>
      </c>
      <c r="AJ174">
        <v>173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ROW(Source!A110)</f>
        <v>110</v>
      </c>
      <c r="B175">
        <v>78077355</v>
      </c>
      <c r="C175">
        <v>78077342</v>
      </c>
      <c r="D175">
        <v>37785795</v>
      </c>
      <c r="E175">
        <v>1</v>
      </c>
      <c r="F175">
        <v>1</v>
      </c>
      <c r="G175">
        <v>1</v>
      </c>
      <c r="H175">
        <v>3</v>
      </c>
      <c r="I175" t="s">
        <v>510</v>
      </c>
      <c r="J175" t="s">
        <v>511</v>
      </c>
      <c r="K175" t="s">
        <v>512</v>
      </c>
      <c r="L175">
        <v>1346</v>
      </c>
      <c r="N175">
        <v>1009</v>
      </c>
      <c r="O175" t="s">
        <v>505</v>
      </c>
      <c r="P175" t="s">
        <v>505</v>
      </c>
      <c r="Q175">
        <v>1</v>
      </c>
      <c r="X175">
        <v>3.7999999999999999E-2</v>
      </c>
      <c r="Y175">
        <v>69.03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36</v>
      </c>
      <c r="AG175">
        <v>0</v>
      </c>
      <c r="AH175">
        <v>2</v>
      </c>
      <c r="AI175">
        <v>78077348</v>
      </c>
      <c r="AJ175">
        <v>174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ROW(Source!A110)</f>
        <v>110</v>
      </c>
      <c r="B176">
        <v>78077356</v>
      </c>
      <c r="C176">
        <v>78077342</v>
      </c>
      <c r="D176">
        <v>37801918</v>
      </c>
      <c r="E176">
        <v>1</v>
      </c>
      <c r="F176">
        <v>1</v>
      </c>
      <c r="G176">
        <v>1</v>
      </c>
      <c r="H176">
        <v>3</v>
      </c>
      <c r="I176" t="s">
        <v>513</v>
      </c>
      <c r="J176" t="s">
        <v>514</v>
      </c>
      <c r="K176" t="s">
        <v>515</v>
      </c>
      <c r="L176">
        <v>1374</v>
      </c>
      <c r="N176">
        <v>1013</v>
      </c>
      <c r="O176" t="s">
        <v>516</v>
      </c>
      <c r="P176" t="s">
        <v>516</v>
      </c>
      <c r="Q176">
        <v>1</v>
      </c>
      <c r="X176">
        <v>1.1200000000000001</v>
      </c>
      <c r="Y176">
        <v>1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36</v>
      </c>
      <c r="AG176">
        <v>0</v>
      </c>
      <c r="AH176">
        <v>2</v>
      </c>
      <c r="AI176">
        <v>78077349</v>
      </c>
      <c r="AJ176">
        <v>175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ROW(Source!A113)</f>
        <v>113</v>
      </c>
      <c r="B177">
        <v>78077368</v>
      </c>
      <c r="C177">
        <v>78077359</v>
      </c>
      <c r="D177">
        <v>23351341</v>
      </c>
      <c r="E177">
        <v>1</v>
      </c>
      <c r="F177">
        <v>1</v>
      </c>
      <c r="G177">
        <v>1</v>
      </c>
      <c r="H177">
        <v>1</v>
      </c>
      <c r="I177" t="s">
        <v>536</v>
      </c>
      <c r="J177" t="s">
        <v>3</v>
      </c>
      <c r="K177" t="s">
        <v>537</v>
      </c>
      <c r="L177">
        <v>1369</v>
      </c>
      <c r="N177">
        <v>1013</v>
      </c>
      <c r="O177" t="s">
        <v>492</v>
      </c>
      <c r="P177" t="s">
        <v>492</v>
      </c>
      <c r="Q177">
        <v>1</v>
      </c>
      <c r="X177">
        <v>2.82</v>
      </c>
      <c r="Y177">
        <v>0</v>
      </c>
      <c r="Z177">
        <v>0</v>
      </c>
      <c r="AA177">
        <v>0</v>
      </c>
      <c r="AB177">
        <v>8.7899999999999991</v>
      </c>
      <c r="AC177">
        <v>0</v>
      </c>
      <c r="AD177">
        <v>1</v>
      </c>
      <c r="AE177">
        <v>1</v>
      </c>
      <c r="AF177" t="s">
        <v>3</v>
      </c>
      <c r="AG177">
        <v>2.82</v>
      </c>
      <c r="AH177">
        <v>2</v>
      </c>
      <c r="AI177">
        <v>78077360</v>
      </c>
      <c r="AJ177">
        <v>176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ROW(Source!A113)</f>
        <v>113</v>
      </c>
      <c r="B178">
        <v>78077369</v>
      </c>
      <c r="C178">
        <v>78077359</v>
      </c>
      <c r="D178">
        <v>121548</v>
      </c>
      <c r="E178">
        <v>1</v>
      </c>
      <c r="F178">
        <v>1</v>
      </c>
      <c r="G178">
        <v>1</v>
      </c>
      <c r="H178">
        <v>1</v>
      </c>
      <c r="I178" t="s">
        <v>19</v>
      </c>
      <c r="J178" t="s">
        <v>3</v>
      </c>
      <c r="K178" t="s">
        <v>525</v>
      </c>
      <c r="L178">
        <v>608254</v>
      </c>
      <c r="N178">
        <v>1013</v>
      </c>
      <c r="O178" t="s">
        <v>526</v>
      </c>
      <c r="P178" t="s">
        <v>526</v>
      </c>
      <c r="Q178">
        <v>1</v>
      </c>
      <c r="X178">
        <v>0.01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2</v>
      </c>
      <c r="AF178" t="s">
        <v>3</v>
      </c>
      <c r="AG178">
        <v>0.01</v>
      </c>
      <c r="AH178">
        <v>2</v>
      </c>
      <c r="AI178">
        <v>78077361</v>
      </c>
      <c r="AJ178">
        <v>177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ROW(Source!A113)</f>
        <v>113</v>
      </c>
      <c r="B179">
        <v>78077370</v>
      </c>
      <c r="C179">
        <v>78077359</v>
      </c>
      <c r="D179">
        <v>37802432</v>
      </c>
      <c r="E179">
        <v>1</v>
      </c>
      <c r="F179">
        <v>1</v>
      </c>
      <c r="G179">
        <v>1</v>
      </c>
      <c r="H179">
        <v>2</v>
      </c>
      <c r="I179" t="s">
        <v>527</v>
      </c>
      <c r="J179" t="s">
        <v>528</v>
      </c>
      <c r="K179" t="s">
        <v>529</v>
      </c>
      <c r="L179">
        <v>1368</v>
      </c>
      <c r="N179">
        <v>1011</v>
      </c>
      <c r="O179" t="s">
        <v>187</v>
      </c>
      <c r="P179" t="s">
        <v>187</v>
      </c>
      <c r="Q179">
        <v>1</v>
      </c>
      <c r="X179">
        <v>0.01</v>
      </c>
      <c r="Y179">
        <v>0</v>
      </c>
      <c r="Z179">
        <v>138.54</v>
      </c>
      <c r="AA179">
        <v>12.1</v>
      </c>
      <c r="AB179">
        <v>0</v>
      </c>
      <c r="AC179">
        <v>0</v>
      </c>
      <c r="AD179">
        <v>1</v>
      </c>
      <c r="AE179">
        <v>0</v>
      </c>
      <c r="AF179" t="s">
        <v>3</v>
      </c>
      <c r="AG179">
        <v>0.01</v>
      </c>
      <c r="AH179">
        <v>2</v>
      </c>
      <c r="AI179">
        <v>78077362</v>
      </c>
      <c r="AJ179">
        <v>178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ROW(Source!A113)</f>
        <v>113</v>
      </c>
      <c r="B180">
        <v>78077371</v>
      </c>
      <c r="C180">
        <v>78077359</v>
      </c>
      <c r="D180">
        <v>37804456</v>
      </c>
      <c r="E180">
        <v>1</v>
      </c>
      <c r="F180">
        <v>1</v>
      </c>
      <c r="G180">
        <v>1</v>
      </c>
      <c r="H180">
        <v>2</v>
      </c>
      <c r="I180" t="s">
        <v>530</v>
      </c>
      <c r="J180" t="s">
        <v>531</v>
      </c>
      <c r="K180" t="s">
        <v>532</v>
      </c>
      <c r="L180">
        <v>1368</v>
      </c>
      <c r="N180">
        <v>1011</v>
      </c>
      <c r="O180" t="s">
        <v>187</v>
      </c>
      <c r="P180" t="s">
        <v>187</v>
      </c>
      <c r="Q180">
        <v>1</v>
      </c>
      <c r="X180">
        <v>0.01</v>
      </c>
      <c r="Y180">
        <v>0</v>
      </c>
      <c r="Z180">
        <v>91.76</v>
      </c>
      <c r="AA180">
        <v>10.35</v>
      </c>
      <c r="AB180">
        <v>0</v>
      </c>
      <c r="AC180">
        <v>0</v>
      </c>
      <c r="AD180">
        <v>1</v>
      </c>
      <c r="AE180">
        <v>0</v>
      </c>
      <c r="AF180" t="s">
        <v>3</v>
      </c>
      <c r="AG180">
        <v>0.01</v>
      </c>
      <c r="AH180">
        <v>2</v>
      </c>
      <c r="AI180">
        <v>78077363</v>
      </c>
      <c r="AJ180">
        <v>179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ROW(Source!A113)</f>
        <v>113</v>
      </c>
      <c r="B181">
        <v>78077372</v>
      </c>
      <c r="C181">
        <v>78077359</v>
      </c>
      <c r="D181">
        <v>37732563</v>
      </c>
      <c r="E181">
        <v>1</v>
      </c>
      <c r="F181">
        <v>1</v>
      </c>
      <c r="G181">
        <v>1</v>
      </c>
      <c r="H181">
        <v>3</v>
      </c>
      <c r="I181" t="s">
        <v>538</v>
      </c>
      <c r="J181" t="s">
        <v>539</v>
      </c>
      <c r="K181" t="s">
        <v>540</v>
      </c>
      <c r="L181">
        <v>1346</v>
      </c>
      <c r="N181">
        <v>1009</v>
      </c>
      <c r="O181" t="s">
        <v>505</v>
      </c>
      <c r="P181" t="s">
        <v>505</v>
      </c>
      <c r="Q181">
        <v>1</v>
      </c>
      <c r="X181">
        <v>0.05</v>
      </c>
      <c r="Y181">
        <v>29.04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36</v>
      </c>
      <c r="AG181">
        <v>0</v>
      </c>
      <c r="AH181">
        <v>2</v>
      </c>
      <c r="AI181">
        <v>78077364</v>
      </c>
      <c r="AJ181">
        <v>180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ROW(Source!A113)</f>
        <v>113</v>
      </c>
      <c r="B182">
        <v>78077373</v>
      </c>
      <c r="C182">
        <v>78077359</v>
      </c>
      <c r="D182">
        <v>37733003</v>
      </c>
      <c r="E182">
        <v>1</v>
      </c>
      <c r="F182">
        <v>1</v>
      </c>
      <c r="G182">
        <v>1</v>
      </c>
      <c r="H182">
        <v>3</v>
      </c>
      <c r="I182" t="s">
        <v>541</v>
      </c>
      <c r="J182" t="s">
        <v>542</v>
      </c>
      <c r="K182" t="s">
        <v>543</v>
      </c>
      <c r="L182">
        <v>1308</v>
      </c>
      <c r="N182">
        <v>1003</v>
      </c>
      <c r="O182" t="s">
        <v>76</v>
      </c>
      <c r="P182" t="s">
        <v>76</v>
      </c>
      <c r="Q182">
        <v>100</v>
      </c>
      <c r="X182">
        <v>0.05</v>
      </c>
      <c r="Y182">
        <v>121.8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36</v>
      </c>
      <c r="AG182">
        <v>0</v>
      </c>
      <c r="AH182">
        <v>2</v>
      </c>
      <c r="AI182">
        <v>78077365</v>
      </c>
      <c r="AJ182">
        <v>181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ROW(Source!A113)</f>
        <v>113</v>
      </c>
      <c r="B183">
        <v>78077374</v>
      </c>
      <c r="C183">
        <v>78077359</v>
      </c>
      <c r="D183">
        <v>37733044</v>
      </c>
      <c r="E183">
        <v>1</v>
      </c>
      <c r="F183">
        <v>1</v>
      </c>
      <c r="G183">
        <v>1</v>
      </c>
      <c r="H183">
        <v>3</v>
      </c>
      <c r="I183" t="s">
        <v>544</v>
      </c>
      <c r="J183" t="s">
        <v>545</v>
      </c>
      <c r="K183" t="s">
        <v>546</v>
      </c>
      <c r="L183">
        <v>1346</v>
      </c>
      <c r="N183">
        <v>1009</v>
      </c>
      <c r="O183" t="s">
        <v>505</v>
      </c>
      <c r="P183" t="s">
        <v>505</v>
      </c>
      <c r="Q183">
        <v>1</v>
      </c>
      <c r="X183">
        <v>0.16</v>
      </c>
      <c r="Y183">
        <v>31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36</v>
      </c>
      <c r="AG183">
        <v>0</v>
      </c>
      <c r="AH183">
        <v>2</v>
      </c>
      <c r="AI183">
        <v>78077366</v>
      </c>
      <c r="AJ183">
        <v>182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ROW(Source!A113)</f>
        <v>113</v>
      </c>
      <c r="B184">
        <v>78077375</v>
      </c>
      <c r="C184">
        <v>78077359</v>
      </c>
      <c r="D184">
        <v>37801918</v>
      </c>
      <c r="E184">
        <v>1</v>
      </c>
      <c r="F184">
        <v>1</v>
      </c>
      <c r="G184">
        <v>1</v>
      </c>
      <c r="H184">
        <v>3</v>
      </c>
      <c r="I184" t="s">
        <v>513</v>
      </c>
      <c r="J184" t="s">
        <v>514</v>
      </c>
      <c r="K184" t="s">
        <v>515</v>
      </c>
      <c r="L184">
        <v>1374</v>
      </c>
      <c r="N184">
        <v>1013</v>
      </c>
      <c r="O184" t="s">
        <v>516</v>
      </c>
      <c r="P184" t="s">
        <v>516</v>
      </c>
      <c r="Q184">
        <v>1</v>
      </c>
      <c r="X184">
        <v>0.5</v>
      </c>
      <c r="Y184">
        <v>1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36</v>
      </c>
      <c r="AG184">
        <v>0</v>
      </c>
      <c r="AH184">
        <v>2</v>
      </c>
      <c r="AI184">
        <v>78077367</v>
      </c>
      <c r="AJ184">
        <v>183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ROW(Source!A116)</f>
        <v>116</v>
      </c>
      <c r="B185">
        <v>78077387</v>
      </c>
      <c r="C185">
        <v>78077378</v>
      </c>
      <c r="D185">
        <v>23134664</v>
      </c>
      <c r="E185">
        <v>1</v>
      </c>
      <c r="F185">
        <v>1</v>
      </c>
      <c r="G185">
        <v>1</v>
      </c>
      <c r="H185">
        <v>1</v>
      </c>
      <c r="I185" t="s">
        <v>547</v>
      </c>
      <c r="J185" t="s">
        <v>3</v>
      </c>
      <c r="K185" t="s">
        <v>548</v>
      </c>
      <c r="L185">
        <v>1369</v>
      </c>
      <c r="N185">
        <v>1013</v>
      </c>
      <c r="O185" t="s">
        <v>492</v>
      </c>
      <c r="P185" t="s">
        <v>492</v>
      </c>
      <c r="Q185">
        <v>1</v>
      </c>
      <c r="X185">
        <v>16.29</v>
      </c>
      <c r="Y185">
        <v>0</v>
      </c>
      <c r="Z185">
        <v>0</v>
      </c>
      <c r="AA185">
        <v>0</v>
      </c>
      <c r="AB185">
        <v>8.89</v>
      </c>
      <c r="AC185">
        <v>0</v>
      </c>
      <c r="AD185">
        <v>1</v>
      </c>
      <c r="AE185">
        <v>1</v>
      </c>
      <c r="AF185" t="s">
        <v>3</v>
      </c>
      <c r="AG185">
        <v>16.29</v>
      </c>
      <c r="AH185">
        <v>2</v>
      </c>
      <c r="AI185">
        <v>78077379</v>
      </c>
      <c r="AJ185">
        <v>184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ROW(Source!A116)</f>
        <v>116</v>
      </c>
      <c r="B186">
        <v>78077388</v>
      </c>
      <c r="C186">
        <v>78077378</v>
      </c>
      <c r="D186">
        <v>121548</v>
      </c>
      <c r="E186">
        <v>1</v>
      </c>
      <c r="F186">
        <v>1</v>
      </c>
      <c r="G186">
        <v>1</v>
      </c>
      <c r="H186">
        <v>1</v>
      </c>
      <c r="I186" t="s">
        <v>19</v>
      </c>
      <c r="J186" t="s">
        <v>3</v>
      </c>
      <c r="K186" t="s">
        <v>525</v>
      </c>
      <c r="L186">
        <v>608254</v>
      </c>
      <c r="N186">
        <v>1013</v>
      </c>
      <c r="O186" t="s">
        <v>526</v>
      </c>
      <c r="P186" t="s">
        <v>526</v>
      </c>
      <c r="Q186">
        <v>1</v>
      </c>
      <c r="X186">
        <v>0.01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2</v>
      </c>
      <c r="AF186" t="s">
        <v>3</v>
      </c>
      <c r="AG186">
        <v>0.01</v>
      </c>
      <c r="AH186">
        <v>2</v>
      </c>
      <c r="AI186">
        <v>78077380</v>
      </c>
      <c r="AJ186">
        <v>185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ROW(Source!A116)</f>
        <v>116</v>
      </c>
      <c r="B187">
        <v>78077389</v>
      </c>
      <c r="C187">
        <v>78077378</v>
      </c>
      <c r="D187">
        <v>37802578</v>
      </c>
      <c r="E187">
        <v>1</v>
      </c>
      <c r="F187">
        <v>1</v>
      </c>
      <c r="G187">
        <v>1</v>
      </c>
      <c r="H187">
        <v>2</v>
      </c>
      <c r="I187" t="s">
        <v>549</v>
      </c>
      <c r="J187" t="s">
        <v>550</v>
      </c>
      <c r="K187" t="s">
        <v>551</v>
      </c>
      <c r="L187">
        <v>1368</v>
      </c>
      <c r="N187">
        <v>1011</v>
      </c>
      <c r="O187" t="s">
        <v>187</v>
      </c>
      <c r="P187" t="s">
        <v>187</v>
      </c>
      <c r="Q187">
        <v>1</v>
      </c>
      <c r="X187">
        <v>0.01</v>
      </c>
      <c r="Y187">
        <v>0</v>
      </c>
      <c r="Z187">
        <v>32.090000000000003</v>
      </c>
      <c r="AA187">
        <v>12.1</v>
      </c>
      <c r="AB187">
        <v>0</v>
      </c>
      <c r="AC187">
        <v>0</v>
      </c>
      <c r="AD187">
        <v>1</v>
      </c>
      <c r="AE187">
        <v>0</v>
      </c>
      <c r="AF187" t="s">
        <v>3</v>
      </c>
      <c r="AG187">
        <v>0.01</v>
      </c>
      <c r="AH187">
        <v>2</v>
      </c>
      <c r="AI187">
        <v>78077381</v>
      </c>
      <c r="AJ187">
        <v>186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ROW(Source!A116)</f>
        <v>116</v>
      </c>
      <c r="B188">
        <v>78077390</v>
      </c>
      <c r="C188">
        <v>78077378</v>
      </c>
      <c r="D188">
        <v>37803303</v>
      </c>
      <c r="E188">
        <v>1</v>
      </c>
      <c r="F188">
        <v>1</v>
      </c>
      <c r="G188">
        <v>1</v>
      </c>
      <c r="H188">
        <v>2</v>
      </c>
      <c r="I188" t="s">
        <v>552</v>
      </c>
      <c r="J188" t="s">
        <v>553</v>
      </c>
      <c r="K188" t="s">
        <v>554</v>
      </c>
      <c r="L188">
        <v>1368</v>
      </c>
      <c r="N188">
        <v>1011</v>
      </c>
      <c r="O188" t="s">
        <v>187</v>
      </c>
      <c r="P188" t="s">
        <v>187</v>
      </c>
      <c r="Q188">
        <v>1</v>
      </c>
      <c r="X188">
        <v>6.08</v>
      </c>
      <c r="Y188">
        <v>0</v>
      </c>
      <c r="Z188">
        <v>1.98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3</v>
      </c>
      <c r="AG188">
        <v>6.08</v>
      </c>
      <c r="AH188">
        <v>2</v>
      </c>
      <c r="AI188">
        <v>78077382</v>
      </c>
      <c r="AJ188">
        <v>187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ROW(Source!A116)</f>
        <v>116</v>
      </c>
      <c r="B189">
        <v>78077391</v>
      </c>
      <c r="C189">
        <v>78077378</v>
      </c>
      <c r="D189">
        <v>37804136</v>
      </c>
      <c r="E189">
        <v>1</v>
      </c>
      <c r="F189">
        <v>1</v>
      </c>
      <c r="G189">
        <v>1</v>
      </c>
      <c r="H189">
        <v>2</v>
      </c>
      <c r="I189" t="s">
        <v>555</v>
      </c>
      <c r="J189" t="s">
        <v>556</v>
      </c>
      <c r="K189" t="s">
        <v>557</v>
      </c>
      <c r="L189">
        <v>1368</v>
      </c>
      <c r="N189">
        <v>1011</v>
      </c>
      <c r="O189" t="s">
        <v>187</v>
      </c>
      <c r="P189" t="s">
        <v>187</v>
      </c>
      <c r="Q189">
        <v>1</v>
      </c>
      <c r="X189">
        <v>6.08</v>
      </c>
      <c r="Y189">
        <v>0</v>
      </c>
      <c r="Z189">
        <v>2.27</v>
      </c>
      <c r="AA189">
        <v>0</v>
      </c>
      <c r="AB189">
        <v>0</v>
      </c>
      <c r="AC189">
        <v>0</v>
      </c>
      <c r="AD189">
        <v>1</v>
      </c>
      <c r="AE189">
        <v>0</v>
      </c>
      <c r="AF189" t="s">
        <v>3</v>
      </c>
      <c r="AG189">
        <v>6.08</v>
      </c>
      <c r="AH189">
        <v>2</v>
      </c>
      <c r="AI189">
        <v>78077383</v>
      </c>
      <c r="AJ189">
        <v>188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ROW(Source!A116)</f>
        <v>116</v>
      </c>
      <c r="B190">
        <v>78077392</v>
      </c>
      <c r="C190">
        <v>78077378</v>
      </c>
      <c r="D190">
        <v>37737277</v>
      </c>
      <c r="E190">
        <v>1</v>
      </c>
      <c r="F190">
        <v>1</v>
      </c>
      <c r="G190">
        <v>1</v>
      </c>
      <c r="H190">
        <v>3</v>
      </c>
      <c r="I190" t="s">
        <v>558</v>
      </c>
      <c r="J190" t="s">
        <v>559</v>
      </c>
      <c r="K190" t="s">
        <v>560</v>
      </c>
      <c r="L190">
        <v>1348</v>
      </c>
      <c r="N190">
        <v>1009</v>
      </c>
      <c r="O190" t="s">
        <v>522</v>
      </c>
      <c r="P190" t="s">
        <v>522</v>
      </c>
      <c r="Q190">
        <v>1000</v>
      </c>
      <c r="X190">
        <v>1E-3</v>
      </c>
      <c r="Y190">
        <v>12430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0</v>
      </c>
      <c r="AF190" t="s">
        <v>36</v>
      </c>
      <c r="AG190">
        <v>0</v>
      </c>
      <c r="AH190">
        <v>2</v>
      </c>
      <c r="AI190">
        <v>78077384</v>
      </c>
      <c r="AJ190">
        <v>189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ROW(Source!A116)</f>
        <v>116</v>
      </c>
      <c r="B191">
        <v>78077393</v>
      </c>
      <c r="C191">
        <v>78077378</v>
      </c>
      <c r="D191">
        <v>37737063</v>
      </c>
      <c r="E191">
        <v>1</v>
      </c>
      <c r="F191">
        <v>1</v>
      </c>
      <c r="G191">
        <v>1</v>
      </c>
      <c r="H191">
        <v>3</v>
      </c>
      <c r="I191" t="s">
        <v>561</v>
      </c>
      <c r="J191" t="s">
        <v>562</v>
      </c>
      <c r="K191" t="s">
        <v>563</v>
      </c>
      <c r="L191">
        <v>1358</v>
      </c>
      <c r="N191">
        <v>1010</v>
      </c>
      <c r="O191" t="s">
        <v>509</v>
      </c>
      <c r="P191" t="s">
        <v>509</v>
      </c>
      <c r="Q191">
        <v>10</v>
      </c>
      <c r="X191">
        <v>20</v>
      </c>
      <c r="Y191">
        <v>1.8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36</v>
      </c>
      <c r="AG191">
        <v>0</v>
      </c>
      <c r="AH191">
        <v>2</v>
      </c>
      <c r="AI191">
        <v>78077385</v>
      </c>
      <c r="AJ191">
        <v>190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ROW(Source!A116)</f>
        <v>116</v>
      </c>
      <c r="B192">
        <v>78077394</v>
      </c>
      <c r="C192">
        <v>78077378</v>
      </c>
      <c r="D192">
        <v>37801918</v>
      </c>
      <c r="E192">
        <v>1</v>
      </c>
      <c r="F192">
        <v>1</v>
      </c>
      <c r="G192">
        <v>1</v>
      </c>
      <c r="H192">
        <v>3</v>
      </c>
      <c r="I192" t="s">
        <v>513</v>
      </c>
      <c r="J192" t="s">
        <v>514</v>
      </c>
      <c r="K192" t="s">
        <v>515</v>
      </c>
      <c r="L192">
        <v>1374</v>
      </c>
      <c r="N192">
        <v>1013</v>
      </c>
      <c r="O192" t="s">
        <v>516</v>
      </c>
      <c r="P192" t="s">
        <v>516</v>
      </c>
      <c r="Q192">
        <v>1</v>
      </c>
      <c r="X192">
        <v>2.9</v>
      </c>
      <c r="Y192">
        <v>1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36</v>
      </c>
      <c r="AG192">
        <v>0</v>
      </c>
      <c r="AH192">
        <v>2</v>
      </c>
      <c r="AI192">
        <v>78077386</v>
      </c>
      <c r="AJ192">
        <v>191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ROW(Source!A119)</f>
        <v>119</v>
      </c>
      <c r="B193">
        <v>78077407</v>
      </c>
      <c r="C193">
        <v>78077397</v>
      </c>
      <c r="D193">
        <v>23351341</v>
      </c>
      <c r="E193">
        <v>1</v>
      </c>
      <c r="F193">
        <v>1</v>
      </c>
      <c r="G193">
        <v>1</v>
      </c>
      <c r="H193">
        <v>1</v>
      </c>
      <c r="I193" t="s">
        <v>536</v>
      </c>
      <c r="J193" t="s">
        <v>3</v>
      </c>
      <c r="K193" t="s">
        <v>537</v>
      </c>
      <c r="L193">
        <v>1369</v>
      </c>
      <c r="N193">
        <v>1013</v>
      </c>
      <c r="O193" t="s">
        <v>492</v>
      </c>
      <c r="P193" t="s">
        <v>492</v>
      </c>
      <c r="Q193">
        <v>1</v>
      </c>
      <c r="X193">
        <v>19.04</v>
      </c>
      <c r="Y193">
        <v>0</v>
      </c>
      <c r="Z193">
        <v>0</v>
      </c>
      <c r="AA193">
        <v>0</v>
      </c>
      <c r="AB193">
        <v>8.7899999999999991</v>
      </c>
      <c r="AC193">
        <v>0</v>
      </c>
      <c r="AD193">
        <v>1</v>
      </c>
      <c r="AE193">
        <v>1</v>
      </c>
      <c r="AF193" t="s">
        <v>3</v>
      </c>
      <c r="AG193">
        <v>19.04</v>
      </c>
      <c r="AH193">
        <v>2</v>
      </c>
      <c r="AI193">
        <v>78077398</v>
      </c>
      <c r="AJ193">
        <v>192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ROW(Source!A119)</f>
        <v>119</v>
      </c>
      <c r="B194">
        <v>78077408</v>
      </c>
      <c r="C194">
        <v>78077397</v>
      </c>
      <c r="D194">
        <v>121548</v>
      </c>
      <c r="E194">
        <v>1</v>
      </c>
      <c r="F194">
        <v>1</v>
      </c>
      <c r="G194">
        <v>1</v>
      </c>
      <c r="H194">
        <v>1</v>
      </c>
      <c r="I194" t="s">
        <v>19</v>
      </c>
      <c r="J194" t="s">
        <v>3</v>
      </c>
      <c r="K194" t="s">
        <v>525</v>
      </c>
      <c r="L194">
        <v>608254</v>
      </c>
      <c r="N194">
        <v>1013</v>
      </c>
      <c r="O194" t="s">
        <v>526</v>
      </c>
      <c r="P194" t="s">
        <v>526</v>
      </c>
      <c r="Q194">
        <v>1</v>
      </c>
      <c r="X194">
        <v>0.09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2</v>
      </c>
      <c r="AF194" t="s">
        <v>3</v>
      </c>
      <c r="AG194">
        <v>0.09</v>
      </c>
      <c r="AH194">
        <v>2</v>
      </c>
      <c r="AI194">
        <v>78077399</v>
      </c>
      <c r="AJ194">
        <v>193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ROW(Source!A119)</f>
        <v>119</v>
      </c>
      <c r="B195">
        <v>78077409</v>
      </c>
      <c r="C195">
        <v>78077397</v>
      </c>
      <c r="D195">
        <v>37802432</v>
      </c>
      <c r="E195">
        <v>1</v>
      </c>
      <c r="F195">
        <v>1</v>
      </c>
      <c r="G195">
        <v>1</v>
      </c>
      <c r="H195">
        <v>2</v>
      </c>
      <c r="I195" t="s">
        <v>527</v>
      </c>
      <c r="J195" t="s">
        <v>528</v>
      </c>
      <c r="K195" t="s">
        <v>529</v>
      </c>
      <c r="L195">
        <v>1368</v>
      </c>
      <c r="N195">
        <v>1011</v>
      </c>
      <c r="O195" t="s">
        <v>187</v>
      </c>
      <c r="P195" t="s">
        <v>187</v>
      </c>
      <c r="Q195">
        <v>1</v>
      </c>
      <c r="X195">
        <v>0.09</v>
      </c>
      <c r="Y195">
        <v>0</v>
      </c>
      <c r="Z195">
        <v>138.54</v>
      </c>
      <c r="AA195">
        <v>12.1</v>
      </c>
      <c r="AB195">
        <v>0</v>
      </c>
      <c r="AC195">
        <v>0</v>
      </c>
      <c r="AD195">
        <v>1</v>
      </c>
      <c r="AE195">
        <v>0</v>
      </c>
      <c r="AF195" t="s">
        <v>3</v>
      </c>
      <c r="AG195">
        <v>0.09</v>
      </c>
      <c r="AH195">
        <v>2</v>
      </c>
      <c r="AI195">
        <v>78077400</v>
      </c>
      <c r="AJ195">
        <v>194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ROW(Source!A119)</f>
        <v>119</v>
      </c>
      <c r="B196">
        <v>78077410</v>
      </c>
      <c r="C196">
        <v>78077397</v>
      </c>
      <c r="D196">
        <v>37802657</v>
      </c>
      <c r="E196">
        <v>1</v>
      </c>
      <c r="F196">
        <v>1</v>
      </c>
      <c r="G196">
        <v>1</v>
      </c>
      <c r="H196">
        <v>2</v>
      </c>
      <c r="I196" t="s">
        <v>564</v>
      </c>
      <c r="J196" t="s">
        <v>565</v>
      </c>
      <c r="K196" t="s">
        <v>566</v>
      </c>
      <c r="L196">
        <v>1368</v>
      </c>
      <c r="N196">
        <v>1011</v>
      </c>
      <c r="O196" t="s">
        <v>187</v>
      </c>
      <c r="P196" t="s">
        <v>187</v>
      </c>
      <c r="Q196">
        <v>1</v>
      </c>
      <c r="X196">
        <v>2.16</v>
      </c>
      <c r="Y196">
        <v>0</v>
      </c>
      <c r="Z196">
        <v>7.55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3</v>
      </c>
      <c r="AG196">
        <v>2.16</v>
      </c>
      <c r="AH196">
        <v>2</v>
      </c>
      <c r="AI196">
        <v>78077401</v>
      </c>
      <c r="AJ196">
        <v>195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ROW(Source!A119)</f>
        <v>119</v>
      </c>
      <c r="B197">
        <v>78077411</v>
      </c>
      <c r="C197">
        <v>78077397</v>
      </c>
      <c r="D197">
        <v>37804136</v>
      </c>
      <c r="E197">
        <v>1</v>
      </c>
      <c r="F197">
        <v>1</v>
      </c>
      <c r="G197">
        <v>1</v>
      </c>
      <c r="H197">
        <v>2</v>
      </c>
      <c r="I197" t="s">
        <v>555</v>
      </c>
      <c r="J197" t="s">
        <v>556</v>
      </c>
      <c r="K197" t="s">
        <v>557</v>
      </c>
      <c r="L197">
        <v>1368</v>
      </c>
      <c r="N197">
        <v>1011</v>
      </c>
      <c r="O197" t="s">
        <v>187</v>
      </c>
      <c r="P197" t="s">
        <v>187</v>
      </c>
      <c r="Q197">
        <v>1</v>
      </c>
      <c r="X197">
        <v>3.87</v>
      </c>
      <c r="Y197">
        <v>0</v>
      </c>
      <c r="Z197">
        <v>2.27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3</v>
      </c>
      <c r="AG197">
        <v>3.87</v>
      </c>
      <c r="AH197">
        <v>2</v>
      </c>
      <c r="AI197">
        <v>78077402</v>
      </c>
      <c r="AJ197">
        <v>196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ROW(Source!A119)</f>
        <v>119</v>
      </c>
      <c r="B198">
        <v>78077412</v>
      </c>
      <c r="C198">
        <v>78077397</v>
      </c>
      <c r="D198">
        <v>37804456</v>
      </c>
      <c r="E198">
        <v>1</v>
      </c>
      <c r="F198">
        <v>1</v>
      </c>
      <c r="G198">
        <v>1</v>
      </c>
      <c r="H198">
        <v>2</v>
      </c>
      <c r="I198" t="s">
        <v>530</v>
      </c>
      <c r="J198" t="s">
        <v>531</v>
      </c>
      <c r="K198" t="s">
        <v>532</v>
      </c>
      <c r="L198">
        <v>1368</v>
      </c>
      <c r="N198">
        <v>1011</v>
      </c>
      <c r="O198" t="s">
        <v>187</v>
      </c>
      <c r="P198" t="s">
        <v>187</v>
      </c>
      <c r="Q198">
        <v>1</v>
      </c>
      <c r="X198">
        <v>0.09</v>
      </c>
      <c r="Y198">
        <v>0</v>
      </c>
      <c r="Z198">
        <v>91.76</v>
      </c>
      <c r="AA198">
        <v>10.35</v>
      </c>
      <c r="AB198">
        <v>0</v>
      </c>
      <c r="AC198">
        <v>0</v>
      </c>
      <c r="AD198">
        <v>1</v>
      </c>
      <c r="AE198">
        <v>0</v>
      </c>
      <c r="AF198" t="s">
        <v>3</v>
      </c>
      <c r="AG198">
        <v>0.09</v>
      </c>
      <c r="AH198">
        <v>2</v>
      </c>
      <c r="AI198">
        <v>78077403</v>
      </c>
      <c r="AJ198">
        <v>197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ROW(Source!A119)</f>
        <v>119</v>
      </c>
      <c r="B199">
        <v>78077413</v>
      </c>
      <c r="C199">
        <v>78077397</v>
      </c>
      <c r="D199">
        <v>37736610</v>
      </c>
      <c r="E199">
        <v>1</v>
      </c>
      <c r="F199">
        <v>1</v>
      </c>
      <c r="G199">
        <v>1</v>
      </c>
      <c r="H199">
        <v>3</v>
      </c>
      <c r="I199" t="s">
        <v>567</v>
      </c>
      <c r="J199" t="s">
        <v>568</v>
      </c>
      <c r="K199" t="s">
        <v>569</v>
      </c>
      <c r="L199">
        <v>1346</v>
      </c>
      <c r="N199">
        <v>1009</v>
      </c>
      <c r="O199" t="s">
        <v>505</v>
      </c>
      <c r="P199" t="s">
        <v>505</v>
      </c>
      <c r="Q199">
        <v>1</v>
      </c>
      <c r="X199">
        <v>0.96</v>
      </c>
      <c r="Y199">
        <v>12.65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 t="s">
        <v>36</v>
      </c>
      <c r="AG199">
        <v>0</v>
      </c>
      <c r="AH199">
        <v>2</v>
      </c>
      <c r="AI199">
        <v>78077404</v>
      </c>
      <c r="AJ199">
        <v>198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ROW(Source!A119)</f>
        <v>119</v>
      </c>
      <c r="B200">
        <v>78077414</v>
      </c>
      <c r="C200">
        <v>78077397</v>
      </c>
      <c r="D200">
        <v>37744900</v>
      </c>
      <c r="E200">
        <v>1</v>
      </c>
      <c r="F200">
        <v>1</v>
      </c>
      <c r="G200">
        <v>1</v>
      </c>
      <c r="H200">
        <v>3</v>
      </c>
      <c r="I200" t="s">
        <v>570</v>
      </c>
      <c r="J200" t="s">
        <v>571</v>
      </c>
      <c r="K200" t="s">
        <v>572</v>
      </c>
      <c r="L200">
        <v>1346</v>
      </c>
      <c r="N200">
        <v>1009</v>
      </c>
      <c r="O200" t="s">
        <v>505</v>
      </c>
      <c r="P200" t="s">
        <v>505</v>
      </c>
      <c r="Q200">
        <v>1</v>
      </c>
      <c r="X200">
        <v>0.2</v>
      </c>
      <c r="Y200">
        <v>26.18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 t="s">
        <v>36</v>
      </c>
      <c r="AG200">
        <v>0</v>
      </c>
      <c r="AH200">
        <v>2</v>
      </c>
      <c r="AI200">
        <v>78077405</v>
      </c>
      <c r="AJ200">
        <v>199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ROW(Source!A119)</f>
        <v>119</v>
      </c>
      <c r="B201">
        <v>78077415</v>
      </c>
      <c r="C201">
        <v>78077397</v>
      </c>
      <c r="D201">
        <v>37801918</v>
      </c>
      <c r="E201">
        <v>1</v>
      </c>
      <c r="F201">
        <v>1</v>
      </c>
      <c r="G201">
        <v>1</v>
      </c>
      <c r="H201">
        <v>3</v>
      </c>
      <c r="I201" t="s">
        <v>513</v>
      </c>
      <c r="J201" t="s">
        <v>514</v>
      </c>
      <c r="K201" t="s">
        <v>515</v>
      </c>
      <c r="L201">
        <v>1374</v>
      </c>
      <c r="N201">
        <v>1013</v>
      </c>
      <c r="O201" t="s">
        <v>516</v>
      </c>
      <c r="P201" t="s">
        <v>516</v>
      </c>
      <c r="Q201">
        <v>1</v>
      </c>
      <c r="X201">
        <v>3.35</v>
      </c>
      <c r="Y201">
        <v>1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36</v>
      </c>
      <c r="AG201">
        <v>0</v>
      </c>
      <c r="AH201">
        <v>2</v>
      </c>
      <c r="AI201">
        <v>78077406</v>
      </c>
      <c r="AJ201">
        <v>200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ROW(Source!A122)</f>
        <v>122</v>
      </c>
      <c r="B202">
        <v>78077425</v>
      </c>
      <c r="C202">
        <v>78077418</v>
      </c>
      <c r="D202">
        <v>23356398</v>
      </c>
      <c r="E202">
        <v>1</v>
      </c>
      <c r="F202">
        <v>1</v>
      </c>
      <c r="G202">
        <v>1</v>
      </c>
      <c r="H202">
        <v>1</v>
      </c>
      <c r="I202" t="s">
        <v>497</v>
      </c>
      <c r="J202" t="s">
        <v>3</v>
      </c>
      <c r="K202" t="s">
        <v>498</v>
      </c>
      <c r="L202">
        <v>1369</v>
      </c>
      <c r="N202">
        <v>1013</v>
      </c>
      <c r="O202" t="s">
        <v>492</v>
      </c>
      <c r="P202" t="s">
        <v>492</v>
      </c>
      <c r="Q202">
        <v>1</v>
      </c>
      <c r="X202">
        <v>3.67</v>
      </c>
      <c r="Y202">
        <v>0</v>
      </c>
      <c r="Z202">
        <v>0</v>
      </c>
      <c r="AA202">
        <v>0</v>
      </c>
      <c r="AB202">
        <v>9.4</v>
      </c>
      <c r="AC202">
        <v>0</v>
      </c>
      <c r="AD202">
        <v>1</v>
      </c>
      <c r="AE202">
        <v>1</v>
      </c>
      <c r="AF202" t="s">
        <v>3</v>
      </c>
      <c r="AG202">
        <v>3.67</v>
      </c>
      <c r="AH202">
        <v>2</v>
      </c>
      <c r="AI202">
        <v>78077419</v>
      </c>
      <c r="AJ202">
        <v>201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ROW(Source!A122)</f>
        <v>122</v>
      </c>
      <c r="B203">
        <v>78077426</v>
      </c>
      <c r="C203">
        <v>78077418</v>
      </c>
      <c r="D203">
        <v>121548</v>
      </c>
      <c r="E203">
        <v>1</v>
      </c>
      <c r="F203">
        <v>1</v>
      </c>
      <c r="G203">
        <v>1</v>
      </c>
      <c r="H203">
        <v>1</v>
      </c>
      <c r="I203" t="s">
        <v>19</v>
      </c>
      <c r="J203" t="s">
        <v>3</v>
      </c>
      <c r="K203" t="s">
        <v>525</v>
      </c>
      <c r="L203">
        <v>608254</v>
      </c>
      <c r="N203">
        <v>1013</v>
      </c>
      <c r="O203" t="s">
        <v>526</v>
      </c>
      <c r="P203" t="s">
        <v>526</v>
      </c>
      <c r="Q203">
        <v>1</v>
      </c>
      <c r="X203">
        <v>1.37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1</v>
      </c>
      <c r="AE203">
        <v>2</v>
      </c>
      <c r="AF203" t="s">
        <v>3</v>
      </c>
      <c r="AG203">
        <v>1.37</v>
      </c>
      <c r="AH203">
        <v>2</v>
      </c>
      <c r="AI203">
        <v>78077420</v>
      </c>
      <c r="AJ203">
        <v>202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ROW(Source!A122)</f>
        <v>122</v>
      </c>
      <c r="B204">
        <v>78077427</v>
      </c>
      <c r="C204">
        <v>78077418</v>
      </c>
      <c r="D204">
        <v>37802432</v>
      </c>
      <c r="E204">
        <v>1</v>
      </c>
      <c r="F204">
        <v>1</v>
      </c>
      <c r="G204">
        <v>1</v>
      </c>
      <c r="H204">
        <v>2</v>
      </c>
      <c r="I204" t="s">
        <v>527</v>
      </c>
      <c r="J204" t="s">
        <v>528</v>
      </c>
      <c r="K204" t="s">
        <v>529</v>
      </c>
      <c r="L204">
        <v>1368</v>
      </c>
      <c r="N204">
        <v>1011</v>
      </c>
      <c r="O204" t="s">
        <v>187</v>
      </c>
      <c r="P204" t="s">
        <v>187</v>
      </c>
      <c r="Q204">
        <v>1</v>
      </c>
      <c r="X204">
        <v>0.02</v>
      </c>
      <c r="Y204">
        <v>0</v>
      </c>
      <c r="Z204">
        <v>138.54</v>
      </c>
      <c r="AA204">
        <v>12.1</v>
      </c>
      <c r="AB204">
        <v>0</v>
      </c>
      <c r="AC204">
        <v>0</v>
      </c>
      <c r="AD204">
        <v>1</v>
      </c>
      <c r="AE204">
        <v>0</v>
      </c>
      <c r="AF204" t="s">
        <v>3</v>
      </c>
      <c r="AG204">
        <v>0.02</v>
      </c>
      <c r="AH204">
        <v>2</v>
      </c>
      <c r="AI204">
        <v>78077421</v>
      </c>
      <c r="AJ204">
        <v>203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ROW(Source!A122)</f>
        <v>122</v>
      </c>
      <c r="B205">
        <v>78077428</v>
      </c>
      <c r="C205">
        <v>78077418</v>
      </c>
      <c r="D205">
        <v>37802585</v>
      </c>
      <c r="E205">
        <v>1</v>
      </c>
      <c r="F205">
        <v>1</v>
      </c>
      <c r="G205">
        <v>1</v>
      </c>
      <c r="H205">
        <v>2</v>
      </c>
      <c r="I205" t="s">
        <v>607</v>
      </c>
      <c r="J205" t="s">
        <v>608</v>
      </c>
      <c r="K205" t="s">
        <v>609</v>
      </c>
      <c r="L205">
        <v>1368</v>
      </c>
      <c r="N205">
        <v>1011</v>
      </c>
      <c r="O205" t="s">
        <v>187</v>
      </c>
      <c r="P205" t="s">
        <v>187</v>
      </c>
      <c r="Q205">
        <v>1</v>
      </c>
      <c r="X205">
        <v>1.35</v>
      </c>
      <c r="Y205">
        <v>0</v>
      </c>
      <c r="Z205">
        <v>155.38999999999999</v>
      </c>
      <c r="AA205">
        <v>12.1</v>
      </c>
      <c r="AB205">
        <v>0</v>
      </c>
      <c r="AC205">
        <v>0</v>
      </c>
      <c r="AD205">
        <v>1</v>
      </c>
      <c r="AE205">
        <v>0</v>
      </c>
      <c r="AF205" t="s">
        <v>3</v>
      </c>
      <c r="AG205">
        <v>1.35</v>
      </c>
      <c r="AH205">
        <v>2</v>
      </c>
      <c r="AI205">
        <v>78077422</v>
      </c>
      <c r="AJ205">
        <v>204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ROW(Source!A122)</f>
        <v>122</v>
      </c>
      <c r="B206">
        <v>78077429</v>
      </c>
      <c r="C206">
        <v>78077418</v>
      </c>
      <c r="D206">
        <v>37804456</v>
      </c>
      <c r="E206">
        <v>1</v>
      </c>
      <c r="F206">
        <v>1</v>
      </c>
      <c r="G206">
        <v>1</v>
      </c>
      <c r="H206">
        <v>2</v>
      </c>
      <c r="I206" t="s">
        <v>530</v>
      </c>
      <c r="J206" t="s">
        <v>531</v>
      </c>
      <c r="K206" t="s">
        <v>532</v>
      </c>
      <c r="L206">
        <v>1368</v>
      </c>
      <c r="N206">
        <v>1011</v>
      </c>
      <c r="O206" t="s">
        <v>187</v>
      </c>
      <c r="P206" t="s">
        <v>187</v>
      </c>
      <c r="Q206">
        <v>1</v>
      </c>
      <c r="X206">
        <v>0.02</v>
      </c>
      <c r="Y206">
        <v>0</v>
      </c>
      <c r="Z206">
        <v>91.76</v>
      </c>
      <c r="AA206">
        <v>10.35</v>
      </c>
      <c r="AB206">
        <v>0</v>
      </c>
      <c r="AC206">
        <v>0</v>
      </c>
      <c r="AD206">
        <v>1</v>
      </c>
      <c r="AE206">
        <v>0</v>
      </c>
      <c r="AF206" t="s">
        <v>3</v>
      </c>
      <c r="AG206">
        <v>0.02</v>
      </c>
      <c r="AH206">
        <v>2</v>
      </c>
      <c r="AI206">
        <v>78077423</v>
      </c>
      <c r="AJ206">
        <v>205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ROW(Source!A122)</f>
        <v>122</v>
      </c>
      <c r="B207">
        <v>78077430</v>
      </c>
      <c r="C207">
        <v>78077418</v>
      </c>
      <c r="D207">
        <v>37801918</v>
      </c>
      <c r="E207">
        <v>1</v>
      </c>
      <c r="F207">
        <v>1</v>
      </c>
      <c r="G207">
        <v>1</v>
      </c>
      <c r="H207">
        <v>3</v>
      </c>
      <c r="I207" t="s">
        <v>513</v>
      </c>
      <c r="J207" t="s">
        <v>514</v>
      </c>
      <c r="K207" t="s">
        <v>515</v>
      </c>
      <c r="L207">
        <v>1374</v>
      </c>
      <c r="N207">
        <v>1013</v>
      </c>
      <c r="O207" t="s">
        <v>516</v>
      </c>
      <c r="P207" t="s">
        <v>516</v>
      </c>
      <c r="Q207">
        <v>1</v>
      </c>
      <c r="X207">
        <v>0.69</v>
      </c>
      <c r="Y207">
        <v>1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3</v>
      </c>
      <c r="AG207">
        <v>0.69</v>
      </c>
      <c r="AH207">
        <v>2</v>
      </c>
      <c r="AI207">
        <v>78077424</v>
      </c>
      <c r="AJ207">
        <v>206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ROW(Source!A128)</f>
        <v>128</v>
      </c>
      <c r="B208">
        <v>78077447</v>
      </c>
      <c r="C208">
        <v>78077436</v>
      </c>
      <c r="D208">
        <v>23351341</v>
      </c>
      <c r="E208">
        <v>1</v>
      </c>
      <c r="F208">
        <v>1</v>
      </c>
      <c r="G208">
        <v>1</v>
      </c>
      <c r="H208">
        <v>1</v>
      </c>
      <c r="I208" t="s">
        <v>536</v>
      </c>
      <c r="J208" t="s">
        <v>3</v>
      </c>
      <c r="K208" t="s">
        <v>537</v>
      </c>
      <c r="L208">
        <v>1369</v>
      </c>
      <c r="N208">
        <v>1013</v>
      </c>
      <c r="O208" t="s">
        <v>492</v>
      </c>
      <c r="P208" t="s">
        <v>492</v>
      </c>
      <c r="Q208">
        <v>1</v>
      </c>
      <c r="X208">
        <v>4.49</v>
      </c>
      <c r="Y208">
        <v>0</v>
      </c>
      <c r="Z208">
        <v>0</v>
      </c>
      <c r="AA208">
        <v>0</v>
      </c>
      <c r="AB208">
        <v>8.7899999999999991</v>
      </c>
      <c r="AC208">
        <v>0</v>
      </c>
      <c r="AD208">
        <v>1</v>
      </c>
      <c r="AE208">
        <v>1</v>
      </c>
      <c r="AF208" t="s">
        <v>3</v>
      </c>
      <c r="AG208">
        <v>4.49</v>
      </c>
      <c r="AH208">
        <v>2</v>
      </c>
      <c r="AI208">
        <v>78077437</v>
      </c>
      <c r="AJ208">
        <v>207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ROW(Source!A128)</f>
        <v>128</v>
      </c>
      <c r="B209">
        <v>78077448</v>
      </c>
      <c r="C209">
        <v>78077436</v>
      </c>
      <c r="D209">
        <v>121548</v>
      </c>
      <c r="E209">
        <v>1</v>
      </c>
      <c r="F209">
        <v>1</v>
      </c>
      <c r="G209">
        <v>1</v>
      </c>
      <c r="H209">
        <v>1</v>
      </c>
      <c r="I209" t="s">
        <v>19</v>
      </c>
      <c r="J209" t="s">
        <v>3</v>
      </c>
      <c r="K209" t="s">
        <v>525</v>
      </c>
      <c r="L209">
        <v>608254</v>
      </c>
      <c r="N209">
        <v>1013</v>
      </c>
      <c r="O209" t="s">
        <v>526</v>
      </c>
      <c r="P209" t="s">
        <v>526</v>
      </c>
      <c r="Q209">
        <v>1</v>
      </c>
      <c r="X209">
        <v>0.01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2</v>
      </c>
      <c r="AF209" t="s">
        <v>3</v>
      </c>
      <c r="AG209">
        <v>0.01</v>
      </c>
      <c r="AH209">
        <v>2</v>
      </c>
      <c r="AI209">
        <v>78077438</v>
      </c>
      <c r="AJ209">
        <v>208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ROW(Source!A128)</f>
        <v>128</v>
      </c>
      <c r="B210">
        <v>78077449</v>
      </c>
      <c r="C210">
        <v>78077436</v>
      </c>
      <c r="D210">
        <v>37802432</v>
      </c>
      <c r="E210">
        <v>1</v>
      </c>
      <c r="F210">
        <v>1</v>
      </c>
      <c r="G210">
        <v>1</v>
      </c>
      <c r="H210">
        <v>2</v>
      </c>
      <c r="I210" t="s">
        <v>527</v>
      </c>
      <c r="J210" t="s">
        <v>528</v>
      </c>
      <c r="K210" t="s">
        <v>529</v>
      </c>
      <c r="L210">
        <v>1368</v>
      </c>
      <c r="N210">
        <v>1011</v>
      </c>
      <c r="O210" t="s">
        <v>187</v>
      </c>
      <c r="P210" t="s">
        <v>187</v>
      </c>
      <c r="Q210">
        <v>1</v>
      </c>
      <c r="X210">
        <v>0.01</v>
      </c>
      <c r="Y210">
        <v>0</v>
      </c>
      <c r="Z210">
        <v>138.54</v>
      </c>
      <c r="AA210">
        <v>12.1</v>
      </c>
      <c r="AB210">
        <v>0</v>
      </c>
      <c r="AC210">
        <v>0</v>
      </c>
      <c r="AD210">
        <v>1</v>
      </c>
      <c r="AE210">
        <v>0</v>
      </c>
      <c r="AF210" t="s">
        <v>3</v>
      </c>
      <c r="AG210">
        <v>0.01</v>
      </c>
      <c r="AH210">
        <v>2</v>
      </c>
      <c r="AI210">
        <v>78077439</v>
      </c>
      <c r="AJ210">
        <v>209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ROW(Source!A128)</f>
        <v>128</v>
      </c>
      <c r="B211">
        <v>78077450</v>
      </c>
      <c r="C211">
        <v>78077436</v>
      </c>
      <c r="D211">
        <v>37804456</v>
      </c>
      <c r="E211">
        <v>1</v>
      </c>
      <c r="F211">
        <v>1</v>
      </c>
      <c r="G211">
        <v>1</v>
      </c>
      <c r="H211">
        <v>2</v>
      </c>
      <c r="I211" t="s">
        <v>530</v>
      </c>
      <c r="J211" t="s">
        <v>531</v>
      </c>
      <c r="K211" t="s">
        <v>532</v>
      </c>
      <c r="L211">
        <v>1368</v>
      </c>
      <c r="N211">
        <v>1011</v>
      </c>
      <c r="O211" t="s">
        <v>187</v>
      </c>
      <c r="P211" t="s">
        <v>187</v>
      </c>
      <c r="Q211">
        <v>1</v>
      </c>
      <c r="X211">
        <v>0.01</v>
      </c>
      <c r="Y211">
        <v>0</v>
      </c>
      <c r="Z211">
        <v>91.76</v>
      </c>
      <c r="AA211">
        <v>10.35</v>
      </c>
      <c r="AB211">
        <v>0</v>
      </c>
      <c r="AC211">
        <v>0</v>
      </c>
      <c r="AD211">
        <v>1</v>
      </c>
      <c r="AE211">
        <v>0</v>
      </c>
      <c r="AF211" t="s">
        <v>3</v>
      </c>
      <c r="AG211">
        <v>0.01</v>
      </c>
      <c r="AH211">
        <v>2</v>
      </c>
      <c r="AI211">
        <v>78077440</v>
      </c>
      <c r="AJ211">
        <v>210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ROW(Source!A128)</f>
        <v>128</v>
      </c>
      <c r="B212">
        <v>78077451</v>
      </c>
      <c r="C212">
        <v>78077436</v>
      </c>
      <c r="D212">
        <v>37730303</v>
      </c>
      <c r="E212">
        <v>1</v>
      </c>
      <c r="F212">
        <v>1</v>
      </c>
      <c r="G212">
        <v>1</v>
      </c>
      <c r="H212">
        <v>3</v>
      </c>
      <c r="I212" t="s">
        <v>573</v>
      </c>
      <c r="J212" t="s">
        <v>574</v>
      </c>
      <c r="K212" t="s">
        <v>575</v>
      </c>
      <c r="L212">
        <v>1348</v>
      </c>
      <c r="N212">
        <v>1009</v>
      </c>
      <c r="O212" t="s">
        <v>522</v>
      </c>
      <c r="P212" t="s">
        <v>522</v>
      </c>
      <c r="Q212">
        <v>1000</v>
      </c>
      <c r="X212">
        <v>4.2999999999999999E-4</v>
      </c>
      <c r="Y212">
        <v>1820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 t="s">
        <v>36</v>
      </c>
      <c r="AG212">
        <v>0</v>
      </c>
      <c r="AH212">
        <v>2</v>
      </c>
      <c r="AI212">
        <v>78077441</v>
      </c>
      <c r="AJ212">
        <v>211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ROW(Source!A128)</f>
        <v>128</v>
      </c>
      <c r="B213">
        <v>78077452</v>
      </c>
      <c r="C213">
        <v>78077436</v>
      </c>
      <c r="D213">
        <v>37732563</v>
      </c>
      <c r="E213">
        <v>1</v>
      </c>
      <c r="F213">
        <v>1</v>
      </c>
      <c r="G213">
        <v>1</v>
      </c>
      <c r="H213">
        <v>3</v>
      </c>
      <c r="I213" t="s">
        <v>538</v>
      </c>
      <c r="J213" t="s">
        <v>539</v>
      </c>
      <c r="K213" t="s">
        <v>540</v>
      </c>
      <c r="L213">
        <v>1346</v>
      </c>
      <c r="N213">
        <v>1009</v>
      </c>
      <c r="O213" t="s">
        <v>505</v>
      </c>
      <c r="P213" t="s">
        <v>505</v>
      </c>
      <c r="Q213">
        <v>1</v>
      </c>
      <c r="X213">
        <v>0.02</v>
      </c>
      <c r="Y213">
        <v>29.04</v>
      </c>
      <c r="Z213">
        <v>0</v>
      </c>
      <c r="AA213">
        <v>0</v>
      </c>
      <c r="AB213">
        <v>0</v>
      </c>
      <c r="AC213">
        <v>0</v>
      </c>
      <c r="AD213">
        <v>1</v>
      </c>
      <c r="AE213">
        <v>0</v>
      </c>
      <c r="AF213" t="s">
        <v>36</v>
      </c>
      <c r="AG213">
        <v>0</v>
      </c>
      <c r="AH213">
        <v>2</v>
      </c>
      <c r="AI213">
        <v>78077442</v>
      </c>
      <c r="AJ213">
        <v>212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ROW(Source!A128)</f>
        <v>128</v>
      </c>
      <c r="B214">
        <v>78077453</v>
      </c>
      <c r="C214">
        <v>78077436</v>
      </c>
      <c r="D214">
        <v>37733044</v>
      </c>
      <c r="E214">
        <v>1</v>
      </c>
      <c r="F214">
        <v>1</v>
      </c>
      <c r="G214">
        <v>1</v>
      </c>
      <c r="H214">
        <v>3</v>
      </c>
      <c r="I214" t="s">
        <v>544</v>
      </c>
      <c r="J214" t="s">
        <v>545</v>
      </c>
      <c r="K214" t="s">
        <v>546</v>
      </c>
      <c r="L214">
        <v>1346</v>
      </c>
      <c r="N214">
        <v>1009</v>
      </c>
      <c r="O214" t="s">
        <v>505</v>
      </c>
      <c r="P214" t="s">
        <v>505</v>
      </c>
      <c r="Q214">
        <v>1</v>
      </c>
      <c r="X214">
        <v>0.16</v>
      </c>
      <c r="Y214">
        <v>31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36</v>
      </c>
      <c r="AG214">
        <v>0</v>
      </c>
      <c r="AH214">
        <v>2</v>
      </c>
      <c r="AI214">
        <v>78077443</v>
      </c>
      <c r="AJ214">
        <v>213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ROW(Source!A128)</f>
        <v>128</v>
      </c>
      <c r="B215">
        <v>78077454</v>
      </c>
      <c r="C215">
        <v>78077436</v>
      </c>
      <c r="D215">
        <v>37791582</v>
      </c>
      <c r="E215">
        <v>1</v>
      </c>
      <c r="F215">
        <v>1</v>
      </c>
      <c r="G215">
        <v>1</v>
      </c>
      <c r="H215">
        <v>3</v>
      </c>
      <c r="I215" t="s">
        <v>576</v>
      </c>
      <c r="J215" t="s">
        <v>577</v>
      </c>
      <c r="K215" t="s">
        <v>578</v>
      </c>
      <c r="L215">
        <v>1354</v>
      </c>
      <c r="N215">
        <v>1010</v>
      </c>
      <c r="O215" t="s">
        <v>258</v>
      </c>
      <c r="P215" t="s">
        <v>258</v>
      </c>
      <c r="Q215">
        <v>1</v>
      </c>
      <c r="X215">
        <v>5</v>
      </c>
      <c r="Y215">
        <v>0.67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36</v>
      </c>
      <c r="AG215">
        <v>0</v>
      </c>
      <c r="AH215">
        <v>2</v>
      </c>
      <c r="AI215">
        <v>78077444</v>
      </c>
      <c r="AJ215">
        <v>214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ROW(Source!A128)</f>
        <v>128</v>
      </c>
      <c r="B216">
        <v>78077455</v>
      </c>
      <c r="C216">
        <v>78077436</v>
      </c>
      <c r="D216">
        <v>37800647</v>
      </c>
      <c r="E216">
        <v>1</v>
      </c>
      <c r="F216">
        <v>1</v>
      </c>
      <c r="G216">
        <v>1</v>
      </c>
      <c r="H216">
        <v>3</v>
      </c>
      <c r="I216" t="s">
        <v>579</v>
      </c>
      <c r="J216" t="s">
        <v>580</v>
      </c>
      <c r="K216" t="s">
        <v>581</v>
      </c>
      <c r="L216">
        <v>1356</v>
      </c>
      <c r="N216">
        <v>1010</v>
      </c>
      <c r="O216" t="s">
        <v>582</v>
      </c>
      <c r="P216" t="s">
        <v>582</v>
      </c>
      <c r="Q216">
        <v>1000</v>
      </c>
      <c r="X216">
        <v>1.2200000000000001E-2</v>
      </c>
      <c r="Y216">
        <v>76.53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36</v>
      </c>
      <c r="AG216">
        <v>0</v>
      </c>
      <c r="AH216">
        <v>2</v>
      </c>
      <c r="AI216">
        <v>78077445</v>
      </c>
      <c r="AJ216">
        <v>215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ROW(Source!A128)</f>
        <v>128</v>
      </c>
      <c r="B217">
        <v>78077456</v>
      </c>
      <c r="C217">
        <v>78077436</v>
      </c>
      <c r="D217">
        <v>37801918</v>
      </c>
      <c r="E217">
        <v>1</v>
      </c>
      <c r="F217">
        <v>1</v>
      </c>
      <c r="G217">
        <v>1</v>
      </c>
      <c r="H217">
        <v>3</v>
      </c>
      <c r="I217" t="s">
        <v>513</v>
      </c>
      <c r="J217" t="s">
        <v>514</v>
      </c>
      <c r="K217" t="s">
        <v>515</v>
      </c>
      <c r="L217">
        <v>1374</v>
      </c>
      <c r="N217">
        <v>1013</v>
      </c>
      <c r="O217" t="s">
        <v>516</v>
      </c>
      <c r="P217" t="s">
        <v>516</v>
      </c>
      <c r="Q217">
        <v>1</v>
      </c>
      <c r="X217">
        <v>0.79</v>
      </c>
      <c r="Y217">
        <v>1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0</v>
      </c>
      <c r="AF217" t="s">
        <v>36</v>
      </c>
      <c r="AG217">
        <v>0</v>
      </c>
      <c r="AH217">
        <v>2</v>
      </c>
      <c r="AI217">
        <v>78077446</v>
      </c>
      <c r="AJ217">
        <v>216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ROW(Source!A135)</f>
        <v>135</v>
      </c>
      <c r="B218">
        <v>78077472</v>
      </c>
      <c r="C218">
        <v>78077463</v>
      </c>
      <c r="D218">
        <v>23351395</v>
      </c>
      <c r="E218">
        <v>1</v>
      </c>
      <c r="F218">
        <v>1</v>
      </c>
      <c r="G218">
        <v>1</v>
      </c>
      <c r="H218">
        <v>1</v>
      </c>
      <c r="I218" t="s">
        <v>523</v>
      </c>
      <c r="J218" t="s">
        <v>3</v>
      </c>
      <c r="K218" t="s">
        <v>524</v>
      </c>
      <c r="L218">
        <v>1369</v>
      </c>
      <c r="N218">
        <v>1013</v>
      </c>
      <c r="O218" t="s">
        <v>492</v>
      </c>
      <c r="P218" t="s">
        <v>492</v>
      </c>
      <c r="Q218">
        <v>1</v>
      </c>
      <c r="X218">
        <v>78</v>
      </c>
      <c r="Y218">
        <v>0</v>
      </c>
      <c r="Z218">
        <v>0</v>
      </c>
      <c r="AA218">
        <v>0</v>
      </c>
      <c r="AB218">
        <v>8.99</v>
      </c>
      <c r="AC218">
        <v>0</v>
      </c>
      <c r="AD218">
        <v>1</v>
      </c>
      <c r="AE218">
        <v>1</v>
      </c>
      <c r="AF218" t="s">
        <v>3</v>
      </c>
      <c r="AG218">
        <v>78</v>
      </c>
      <c r="AH218">
        <v>2</v>
      </c>
      <c r="AI218">
        <v>78077464</v>
      </c>
      <c r="AJ218">
        <v>217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ROW(Source!A135)</f>
        <v>135</v>
      </c>
      <c r="B219">
        <v>78077473</v>
      </c>
      <c r="C219">
        <v>78077463</v>
      </c>
      <c r="D219">
        <v>37732685</v>
      </c>
      <c r="E219">
        <v>1</v>
      </c>
      <c r="F219">
        <v>1</v>
      </c>
      <c r="G219">
        <v>1</v>
      </c>
      <c r="H219">
        <v>3</v>
      </c>
      <c r="I219" t="s">
        <v>610</v>
      </c>
      <c r="J219" t="s">
        <v>611</v>
      </c>
      <c r="K219" t="s">
        <v>612</v>
      </c>
      <c r="L219">
        <v>1348</v>
      </c>
      <c r="N219">
        <v>1009</v>
      </c>
      <c r="O219" t="s">
        <v>522</v>
      </c>
      <c r="P219" t="s">
        <v>522</v>
      </c>
      <c r="Q219">
        <v>1000</v>
      </c>
      <c r="X219">
        <v>5.0000000000000001E-4</v>
      </c>
      <c r="Y219">
        <v>53668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0</v>
      </c>
      <c r="AF219" t="s">
        <v>3</v>
      </c>
      <c r="AG219">
        <v>5.0000000000000001E-4</v>
      </c>
      <c r="AH219">
        <v>2</v>
      </c>
      <c r="AI219">
        <v>78077465</v>
      </c>
      <c r="AJ219">
        <v>218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ROW(Source!A135)</f>
        <v>135</v>
      </c>
      <c r="B220">
        <v>78077474</v>
      </c>
      <c r="C220">
        <v>78077463</v>
      </c>
      <c r="D220">
        <v>37730092</v>
      </c>
      <c r="E220">
        <v>1</v>
      </c>
      <c r="F220">
        <v>1</v>
      </c>
      <c r="G220">
        <v>1</v>
      </c>
      <c r="H220">
        <v>3</v>
      </c>
      <c r="I220" t="s">
        <v>613</v>
      </c>
      <c r="J220" t="s">
        <v>614</v>
      </c>
      <c r="K220" t="s">
        <v>615</v>
      </c>
      <c r="L220">
        <v>1346</v>
      </c>
      <c r="N220">
        <v>1009</v>
      </c>
      <c r="O220" t="s">
        <v>505</v>
      </c>
      <c r="P220" t="s">
        <v>505</v>
      </c>
      <c r="Q220">
        <v>1</v>
      </c>
      <c r="X220">
        <v>0.3</v>
      </c>
      <c r="Y220">
        <v>158.1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3</v>
      </c>
      <c r="AG220">
        <v>0.3</v>
      </c>
      <c r="AH220">
        <v>2</v>
      </c>
      <c r="AI220">
        <v>78077466</v>
      </c>
      <c r="AJ220">
        <v>219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ROW(Source!A135)</f>
        <v>135</v>
      </c>
      <c r="B221">
        <v>78077475</v>
      </c>
      <c r="C221">
        <v>78077463</v>
      </c>
      <c r="D221">
        <v>37733035</v>
      </c>
      <c r="E221">
        <v>1</v>
      </c>
      <c r="F221">
        <v>1</v>
      </c>
      <c r="G221">
        <v>1</v>
      </c>
      <c r="H221">
        <v>3</v>
      </c>
      <c r="I221" t="s">
        <v>616</v>
      </c>
      <c r="J221" t="s">
        <v>617</v>
      </c>
      <c r="K221" t="s">
        <v>618</v>
      </c>
      <c r="L221">
        <v>1346</v>
      </c>
      <c r="N221">
        <v>1009</v>
      </c>
      <c r="O221" t="s">
        <v>505</v>
      </c>
      <c r="P221" t="s">
        <v>505</v>
      </c>
      <c r="Q221">
        <v>1</v>
      </c>
      <c r="X221">
        <v>0.5</v>
      </c>
      <c r="Y221">
        <v>95.86</v>
      </c>
      <c r="Z221">
        <v>0</v>
      </c>
      <c r="AA221">
        <v>0</v>
      </c>
      <c r="AB221">
        <v>0</v>
      </c>
      <c r="AC221">
        <v>0</v>
      </c>
      <c r="AD221">
        <v>1</v>
      </c>
      <c r="AE221">
        <v>0</v>
      </c>
      <c r="AF221" t="s">
        <v>3</v>
      </c>
      <c r="AG221">
        <v>0.5</v>
      </c>
      <c r="AH221">
        <v>2</v>
      </c>
      <c r="AI221">
        <v>78077467</v>
      </c>
      <c r="AJ221">
        <v>220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ROW(Source!A135)</f>
        <v>135</v>
      </c>
      <c r="B222">
        <v>78077476</v>
      </c>
      <c r="C222">
        <v>78077463</v>
      </c>
      <c r="D222">
        <v>37744396</v>
      </c>
      <c r="E222">
        <v>1</v>
      </c>
      <c r="F222">
        <v>1</v>
      </c>
      <c r="G222">
        <v>1</v>
      </c>
      <c r="H222">
        <v>3</v>
      </c>
      <c r="I222" t="s">
        <v>619</v>
      </c>
      <c r="J222" t="s">
        <v>620</v>
      </c>
      <c r="K222" t="s">
        <v>621</v>
      </c>
      <c r="L222">
        <v>1355</v>
      </c>
      <c r="N222">
        <v>1010</v>
      </c>
      <c r="O222" t="s">
        <v>622</v>
      </c>
      <c r="P222" t="s">
        <v>622</v>
      </c>
      <c r="Q222">
        <v>100</v>
      </c>
      <c r="X222">
        <v>5</v>
      </c>
      <c r="Y222">
        <v>31.35</v>
      </c>
      <c r="Z222">
        <v>0</v>
      </c>
      <c r="AA222">
        <v>0</v>
      </c>
      <c r="AB222">
        <v>0</v>
      </c>
      <c r="AC222">
        <v>0</v>
      </c>
      <c r="AD222">
        <v>1</v>
      </c>
      <c r="AE222">
        <v>0</v>
      </c>
      <c r="AF222" t="s">
        <v>3</v>
      </c>
      <c r="AG222">
        <v>5</v>
      </c>
      <c r="AH222">
        <v>2</v>
      </c>
      <c r="AI222">
        <v>78077468</v>
      </c>
      <c r="AJ222">
        <v>221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ROW(Source!A135)</f>
        <v>135</v>
      </c>
      <c r="B223">
        <v>78077477</v>
      </c>
      <c r="C223">
        <v>78077463</v>
      </c>
      <c r="D223">
        <v>37785795</v>
      </c>
      <c r="E223">
        <v>1</v>
      </c>
      <c r="F223">
        <v>1</v>
      </c>
      <c r="G223">
        <v>1</v>
      </c>
      <c r="H223">
        <v>3</v>
      </c>
      <c r="I223" t="s">
        <v>510</v>
      </c>
      <c r="J223" t="s">
        <v>511</v>
      </c>
      <c r="K223" t="s">
        <v>512</v>
      </c>
      <c r="L223">
        <v>1346</v>
      </c>
      <c r="N223">
        <v>1009</v>
      </c>
      <c r="O223" t="s">
        <v>505</v>
      </c>
      <c r="P223" t="s">
        <v>505</v>
      </c>
      <c r="Q223">
        <v>1</v>
      </c>
      <c r="X223">
        <v>1.5</v>
      </c>
      <c r="Y223">
        <v>69.03</v>
      </c>
      <c r="Z223">
        <v>0</v>
      </c>
      <c r="AA223">
        <v>0</v>
      </c>
      <c r="AB223">
        <v>0</v>
      </c>
      <c r="AC223">
        <v>0</v>
      </c>
      <c r="AD223">
        <v>1</v>
      </c>
      <c r="AE223">
        <v>0</v>
      </c>
      <c r="AF223" t="s">
        <v>3</v>
      </c>
      <c r="AG223">
        <v>1.5</v>
      </c>
      <c r="AH223">
        <v>2</v>
      </c>
      <c r="AI223">
        <v>78077469</v>
      </c>
      <c r="AJ223">
        <v>222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ROW(Source!A135)</f>
        <v>135</v>
      </c>
      <c r="B224">
        <v>78077478</v>
      </c>
      <c r="C224">
        <v>78077463</v>
      </c>
      <c r="D224">
        <v>37786818</v>
      </c>
      <c r="E224">
        <v>1</v>
      </c>
      <c r="F224">
        <v>1</v>
      </c>
      <c r="G224">
        <v>1</v>
      </c>
      <c r="H224">
        <v>3</v>
      </c>
      <c r="I224" t="s">
        <v>592</v>
      </c>
      <c r="J224" t="s">
        <v>593</v>
      </c>
      <c r="K224" t="s">
        <v>594</v>
      </c>
      <c r="L224">
        <v>1346</v>
      </c>
      <c r="N224">
        <v>1009</v>
      </c>
      <c r="O224" t="s">
        <v>505</v>
      </c>
      <c r="P224" t="s">
        <v>505</v>
      </c>
      <c r="Q224">
        <v>1</v>
      </c>
      <c r="X224">
        <v>0.3</v>
      </c>
      <c r="Y224">
        <v>38.909999999999997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3</v>
      </c>
      <c r="AG224">
        <v>0.3</v>
      </c>
      <c r="AH224">
        <v>2</v>
      </c>
      <c r="AI224">
        <v>78077470</v>
      </c>
      <c r="AJ224">
        <v>223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ROW(Source!A135)</f>
        <v>135</v>
      </c>
      <c r="B225">
        <v>78077479</v>
      </c>
      <c r="C225">
        <v>78077463</v>
      </c>
      <c r="D225">
        <v>37801917</v>
      </c>
      <c r="E225">
        <v>1</v>
      </c>
      <c r="F225">
        <v>1</v>
      </c>
      <c r="G225">
        <v>1</v>
      </c>
      <c r="H225">
        <v>3</v>
      </c>
      <c r="I225" t="s">
        <v>627</v>
      </c>
      <c r="J225" t="s">
        <v>628</v>
      </c>
      <c r="K225" t="s">
        <v>629</v>
      </c>
      <c r="L225">
        <v>1348</v>
      </c>
      <c r="N225">
        <v>1009</v>
      </c>
      <c r="O225" t="s">
        <v>522</v>
      </c>
      <c r="P225" t="s">
        <v>522</v>
      </c>
      <c r="Q225">
        <v>1000</v>
      </c>
      <c r="X225">
        <v>0.08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 t="s">
        <v>3</v>
      </c>
      <c r="AG225">
        <v>0.08</v>
      </c>
      <c r="AH225">
        <v>3</v>
      </c>
      <c r="AI225">
        <v>-1</v>
      </c>
      <c r="AJ225" t="s">
        <v>3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ROW(Source!A135)</f>
        <v>135</v>
      </c>
      <c r="B226">
        <v>78077480</v>
      </c>
      <c r="C226">
        <v>78077463</v>
      </c>
      <c r="D226">
        <v>37801918</v>
      </c>
      <c r="E226">
        <v>1</v>
      </c>
      <c r="F226">
        <v>1</v>
      </c>
      <c r="G226">
        <v>1</v>
      </c>
      <c r="H226">
        <v>3</v>
      </c>
      <c r="I226" t="s">
        <v>513</v>
      </c>
      <c r="J226" t="s">
        <v>514</v>
      </c>
      <c r="K226" t="s">
        <v>515</v>
      </c>
      <c r="L226">
        <v>1374</v>
      </c>
      <c r="N226">
        <v>1013</v>
      </c>
      <c r="O226" t="s">
        <v>516</v>
      </c>
      <c r="P226" t="s">
        <v>516</v>
      </c>
      <c r="Q226">
        <v>1</v>
      </c>
      <c r="X226">
        <v>14.02</v>
      </c>
      <c r="Y226">
        <v>1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3</v>
      </c>
      <c r="AG226">
        <v>14.02</v>
      </c>
      <c r="AH226">
        <v>2</v>
      </c>
      <c r="AI226">
        <v>78077471</v>
      </c>
      <c r="AJ226">
        <v>224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ROW(Source!A185)</f>
        <v>185</v>
      </c>
      <c r="B227">
        <v>78077080</v>
      </c>
      <c r="C227">
        <v>78077076</v>
      </c>
      <c r="D227">
        <v>23411807</v>
      </c>
      <c r="E227">
        <v>1</v>
      </c>
      <c r="F227">
        <v>1</v>
      </c>
      <c r="G227">
        <v>1</v>
      </c>
      <c r="H227">
        <v>1</v>
      </c>
      <c r="I227" t="s">
        <v>490</v>
      </c>
      <c r="J227" t="s">
        <v>3</v>
      </c>
      <c r="K227" t="s">
        <v>491</v>
      </c>
      <c r="L227">
        <v>1369</v>
      </c>
      <c r="N227">
        <v>1013</v>
      </c>
      <c r="O227" t="s">
        <v>492</v>
      </c>
      <c r="P227" t="s">
        <v>492</v>
      </c>
      <c r="Q227">
        <v>1</v>
      </c>
      <c r="X227">
        <v>1.46</v>
      </c>
      <c r="Y227">
        <v>0</v>
      </c>
      <c r="Z227">
        <v>0</v>
      </c>
      <c r="AA227">
        <v>0</v>
      </c>
      <c r="AB227">
        <v>14.48</v>
      </c>
      <c r="AC227">
        <v>0</v>
      </c>
      <c r="AD227">
        <v>1</v>
      </c>
      <c r="AE227">
        <v>1</v>
      </c>
      <c r="AF227" t="s">
        <v>3</v>
      </c>
      <c r="AG227">
        <v>1.46</v>
      </c>
      <c r="AH227">
        <v>2</v>
      </c>
      <c r="AI227">
        <v>78077077</v>
      </c>
      <c r="AJ227">
        <v>225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ROW(Source!A185)</f>
        <v>185</v>
      </c>
      <c r="B228">
        <v>78077081</v>
      </c>
      <c r="C228">
        <v>78077076</v>
      </c>
      <c r="D228">
        <v>23420374</v>
      </c>
      <c r="E228">
        <v>1</v>
      </c>
      <c r="F228">
        <v>1</v>
      </c>
      <c r="G228">
        <v>1</v>
      </c>
      <c r="H228">
        <v>1</v>
      </c>
      <c r="I228" t="s">
        <v>493</v>
      </c>
      <c r="J228" t="s">
        <v>3</v>
      </c>
      <c r="K228" t="s">
        <v>494</v>
      </c>
      <c r="L228">
        <v>1369</v>
      </c>
      <c r="N228">
        <v>1013</v>
      </c>
      <c r="O228" t="s">
        <v>492</v>
      </c>
      <c r="P228" t="s">
        <v>492</v>
      </c>
      <c r="Q228">
        <v>1</v>
      </c>
      <c r="X228">
        <v>1.17</v>
      </c>
      <c r="Y228">
        <v>0</v>
      </c>
      <c r="Z228">
        <v>0</v>
      </c>
      <c r="AA228">
        <v>0</v>
      </c>
      <c r="AB228">
        <v>13.17</v>
      </c>
      <c r="AC228">
        <v>0</v>
      </c>
      <c r="AD228">
        <v>1</v>
      </c>
      <c r="AE228">
        <v>1</v>
      </c>
      <c r="AF228" t="s">
        <v>3</v>
      </c>
      <c r="AG228">
        <v>1.17</v>
      </c>
      <c r="AH228">
        <v>2</v>
      </c>
      <c r="AI228">
        <v>78077078</v>
      </c>
      <c r="AJ228">
        <v>226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ROW(Source!A185)</f>
        <v>185</v>
      </c>
      <c r="B229">
        <v>78077082</v>
      </c>
      <c r="C229">
        <v>78077076</v>
      </c>
      <c r="D229">
        <v>23568438</v>
      </c>
      <c r="E229">
        <v>1</v>
      </c>
      <c r="F229">
        <v>1</v>
      </c>
      <c r="G229">
        <v>1</v>
      </c>
      <c r="H229">
        <v>1</v>
      </c>
      <c r="I229" t="s">
        <v>495</v>
      </c>
      <c r="J229" t="s">
        <v>3</v>
      </c>
      <c r="K229" t="s">
        <v>496</v>
      </c>
      <c r="L229">
        <v>1369</v>
      </c>
      <c r="N229">
        <v>1013</v>
      </c>
      <c r="O229" t="s">
        <v>492</v>
      </c>
      <c r="P229" t="s">
        <v>492</v>
      </c>
      <c r="Q229">
        <v>1</v>
      </c>
      <c r="X229">
        <v>1.87</v>
      </c>
      <c r="Y229">
        <v>0</v>
      </c>
      <c r="Z229">
        <v>0</v>
      </c>
      <c r="AA229">
        <v>0</v>
      </c>
      <c r="AB229">
        <v>15.83</v>
      </c>
      <c r="AC229">
        <v>0</v>
      </c>
      <c r="AD229">
        <v>1</v>
      </c>
      <c r="AE229">
        <v>1</v>
      </c>
      <c r="AF229" t="s">
        <v>3</v>
      </c>
      <c r="AG229">
        <v>1.87</v>
      </c>
      <c r="AH229">
        <v>2</v>
      </c>
      <c r="AI229">
        <v>78077079</v>
      </c>
      <c r="AJ229">
        <v>227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ROW(Source!A230)</f>
        <v>230</v>
      </c>
      <c r="B230">
        <v>78077090</v>
      </c>
      <c r="C230">
        <v>78077084</v>
      </c>
      <c r="D230">
        <v>23361066</v>
      </c>
      <c r="E230">
        <v>1</v>
      </c>
      <c r="F230">
        <v>1</v>
      </c>
      <c r="G230">
        <v>1</v>
      </c>
      <c r="H230">
        <v>1</v>
      </c>
      <c r="I230" t="s">
        <v>597</v>
      </c>
      <c r="J230" t="s">
        <v>3</v>
      </c>
      <c r="K230" t="s">
        <v>598</v>
      </c>
      <c r="L230">
        <v>1369</v>
      </c>
      <c r="N230">
        <v>1013</v>
      </c>
      <c r="O230" t="s">
        <v>492</v>
      </c>
      <c r="P230" t="s">
        <v>492</v>
      </c>
      <c r="Q230">
        <v>1</v>
      </c>
      <c r="X230">
        <v>2.67</v>
      </c>
      <c r="Y230">
        <v>0</v>
      </c>
      <c r="Z230">
        <v>0</v>
      </c>
      <c r="AA230">
        <v>0</v>
      </c>
      <c r="AB230">
        <v>10.23</v>
      </c>
      <c r="AC230">
        <v>0</v>
      </c>
      <c r="AD230">
        <v>1</v>
      </c>
      <c r="AE230">
        <v>1</v>
      </c>
      <c r="AF230" t="s">
        <v>355</v>
      </c>
      <c r="AG230">
        <v>2.3362499999999997</v>
      </c>
      <c r="AH230">
        <v>2</v>
      </c>
      <c r="AI230">
        <v>78077085</v>
      </c>
      <c r="AJ230">
        <v>228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ROW(Source!A230)</f>
        <v>230</v>
      </c>
      <c r="B231">
        <v>78077091</v>
      </c>
      <c r="C231">
        <v>78077084</v>
      </c>
      <c r="D231">
        <v>37803303</v>
      </c>
      <c r="E231">
        <v>1</v>
      </c>
      <c r="F231">
        <v>1</v>
      </c>
      <c r="G231">
        <v>1</v>
      </c>
      <c r="H231">
        <v>2</v>
      </c>
      <c r="I231" t="s">
        <v>552</v>
      </c>
      <c r="J231" t="s">
        <v>553</v>
      </c>
      <c r="K231" t="s">
        <v>554</v>
      </c>
      <c r="L231">
        <v>1368</v>
      </c>
      <c r="N231">
        <v>1011</v>
      </c>
      <c r="O231" t="s">
        <v>187</v>
      </c>
      <c r="P231" t="s">
        <v>187</v>
      </c>
      <c r="Q231">
        <v>1</v>
      </c>
      <c r="X231">
        <v>0.23</v>
      </c>
      <c r="Y231">
        <v>0</v>
      </c>
      <c r="Z231">
        <v>1.98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354</v>
      </c>
      <c r="AG231">
        <v>0.161</v>
      </c>
      <c r="AH231">
        <v>2</v>
      </c>
      <c r="AI231">
        <v>78077086</v>
      </c>
      <c r="AJ231">
        <v>229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ROW(Source!A230)</f>
        <v>230</v>
      </c>
      <c r="B232">
        <v>78077092</v>
      </c>
      <c r="C232">
        <v>78077084</v>
      </c>
      <c r="D232">
        <v>37804139</v>
      </c>
      <c r="E232">
        <v>1</v>
      </c>
      <c r="F232">
        <v>1</v>
      </c>
      <c r="G232">
        <v>1</v>
      </c>
      <c r="H232">
        <v>2</v>
      </c>
      <c r="I232" t="s">
        <v>599</v>
      </c>
      <c r="J232" t="s">
        <v>600</v>
      </c>
      <c r="K232" t="s">
        <v>601</v>
      </c>
      <c r="L232">
        <v>1368</v>
      </c>
      <c r="N232">
        <v>1011</v>
      </c>
      <c r="O232" t="s">
        <v>187</v>
      </c>
      <c r="P232" t="s">
        <v>187</v>
      </c>
      <c r="Q232">
        <v>1</v>
      </c>
      <c r="X232">
        <v>0.11</v>
      </c>
      <c r="Y232">
        <v>0</v>
      </c>
      <c r="Z232">
        <v>28.88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354</v>
      </c>
      <c r="AG232">
        <v>7.6999999999999999E-2</v>
      </c>
      <c r="AH232">
        <v>2</v>
      </c>
      <c r="AI232">
        <v>78077087</v>
      </c>
      <c r="AJ232">
        <v>230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ROW(Source!A230)</f>
        <v>230</v>
      </c>
      <c r="B233">
        <v>78077093</v>
      </c>
      <c r="C233">
        <v>78077084</v>
      </c>
      <c r="D233">
        <v>37737063</v>
      </c>
      <c r="E233">
        <v>1</v>
      </c>
      <c r="F233">
        <v>1</v>
      </c>
      <c r="G233">
        <v>1</v>
      </c>
      <c r="H233">
        <v>3</v>
      </c>
      <c r="I233" t="s">
        <v>561</v>
      </c>
      <c r="J233" t="s">
        <v>562</v>
      </c>
      <c r="K233" t="s">
        <v>563</v>
      </c>
      <c r="L233">
        <v>1358</v>
      </c>
      <c r="N233">
        <v>1010</v>
      </c>
      <c r="O233" t="s">
        <v>509</v>
      </c>
      <c r="P233" t="s">
        <v>509</v>
      </c>
      <c r="Q233">
        <v>10</v>
      </c>
      <c r="X233">
        <v>0.2</v>
      </c>
      <c r="Y233">
        <v>1.8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353</v>
      </c>
      <c r="AG233">
        <v>0</v>
      </c>
      <c r="AH233">
        <v>2</v>
      </c>
      <c r="AI233">
        <v>78077088</v>
      </c>
      <c r="AJ233">
        <v>231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ROW(Source!A230)</f>
        <v>230</v>
      </c>
      <c r="B234">
        <v>78077094</v>
      </c>
      <c r="C234">
        <v>78077084</v>
      </c>
      <c r="D234">
        <v>37801918</v>
      </c>
      <c r="E234">
        <v>1</v>
      </c>
      <c r="F234">
        <v>1</v>
      </c>
      <c r="G234">
        <v>1</v>
      </c>
      <c r="H234">
        <v>3</v>
      </c>
      <c r="I234" t="s">
        <v>513</v>
      </c>
      <c r="J234" t="s">
        <v>514</v>
      </c>
      <c r="K234" t="s">
        <v>515</v>
      </c>
      <c r="L234">
        <v>1374</v>
      </c>
      <c r="N234">
        <v>1013</v>
      </c>
      <c r="O234" t="s">
        <v>516</v>
      </c>
      <c r="P234" t="s">
        <v>516</v>
      </c>
      <c r="Q234">
        <v>1</v>
      </c>
      <c r="X234">
        <v>0.55000000000000004</v>
      </c>
      <c r="Y234">
        <v>1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353</v>
      </c>
      <c r="AG234">
        <v>0</v>
      </c>
      <c r="AH234">
        <v>2</v>
      </c>
      <c r="AI234">
        <v>78077089</v>
      </c>
      <c r="AJ234">
        <v>232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ROW(Source!A231)</f>
        <v>231</v>
      </c>
      <c r="B235">
        <v>78077105</v>
      </c>
      <c r="C235">
        <v>78077095</v>
      </c>
      <c r="D235">
        <v>23351341</v>
      </c>
      <c r="E235">
        <v>1</v>
      </c>
      <c r="F235">
        <v>1</v>
      </c>
      <c r="G235">
        <v>1</v>
      </c>
      <c r="H235">
        <v>1</v>
      </c>
      <c r="I235" t="s">
        <v>536</v>
      </c>
      <c r="J235" t="s">
        <v>3</v>
      </c>
      <c r="K235" t="s">
        <v>537</v>
      </c>
      <c r="L235">
        <v>1369</v>
      </c>
      <c r="N235">
        <v>1013</v>
      </c>
      <c r="O235" t="s">
        <v>492</v>
      </c>
      <c r="P235" t="s">
        <v>492</v>
      </c>
      <c r="Q235">
        <v>1</v>
      </c>
      <c r="X235">
        <v>19.04</v>
      </c>
      <c r="Y235">
        <v>0</v>
      </c>
      <c r="Z235">
        <v>0</v>
      </c>
      <c r="AA235">
        <v>0</v>
      </c>
      <c r="AB235">
        <v>8.7899999999999991</v>
      </c>
      <c r="AC235">
        <v>0</v>
      </c>
      <c r="AD235">
        <v>1</v>
      </c>
      <c r="AE235">
        <v>1</v>
      </c>
      <c r="AF235" t="s">
        <v>359</v>
      </c>
      <c r="AG235">
        <v>5.7119999999999997</v>
      </c>
      <c r="AH235">
        <v>2</v>
      </c>
      <c r="AI235">
        <v>78077096</v>
      </c>
      <c r="AJ235">
        <v>233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ROW(Source!A231)</f>
        <v>231</v>
      </c>
      <c r="B236">
        <v>78077106</v>
      </c>
      <c r="C236">
        <v>78077095</v>
      </c>
      <c r="D236">
        <v>121548</v>
      </c>
      <c r="E236">
        <v>1</v>
      </c>
      <c r="F236">
        <v>1</v>
      </c>
      <c r="G236">
        <v>1</v>
      </c>
      <c r="H236">
        <v>1</v>
      </c>
      <c r="I236" t="s">
        <v>19</v>
      </c>
      <c r="J236" t="s">
        <v>3</v>
      </c>
      <c r="K236" t="s">
        <v>525</v>
      </c>
      <c r="L236">
        <v>608254</v>
      </c>
      <c r="N236">
        <v>1013</v>
      </c>
      <c r="O236" t="s">
        <v>526</v>
      </c>
      <c r="P236" t="s">
        <v>526</v>
      </c>
      <c r="Q236">
        <v>1</v>
      </c>
      <c r="X236">
        <v>0.09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1</v>
      </c>
      <c r="AE236">
        <v>2</v>
      </c>
      <c r="AF236" t="s">
        <v>359</v>
      </c>
      <c r="AG236">
        <v>2.7E-2</v>
      </c>
      <c r="AH236">
        <v>2</v>
      </c>
      <c r="AI236">
        <v>78077097</v>
      </c>
      <c r="AJ236">
        <v>234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ROW(Source!A231)</f>
        <v>231</v>
      </c>
      <c r="B237">
        <v>78077107</v>
      </c>
      <c r="C237">
        <v>78077095</v>
      </c>
      <c r="D237">
        <v>37802432</v>
      </c>
      <c r="E237">
        <v>1</v>
      </c>
      <c r="F237">
        <v>1</v>
      </c>
      <c r="G237">
        <v>1</v>
      </c>
      <c r="H237">
        <v>2</v>
      </c>
      <c r="I237" t="s">
        <v>527</v>
      </c>
      <c r="J237" t="s">
        <v>528</v>
      </c>
      <c r="K237" t="s">
        <v>529</v>
      </c>
      <c r="L237">
        <v>1368</v>
      </c>
      <c r="N237">
        <v>1011</v>
      </c>
      <c r="O237" t="s">
        <v>187</v>
      </c>
      <c r="P237" t="s">
        <v>187</v>
      </c>
      <c r="Q237">
        <v>1</v>
      </c>
      <c r="X237">
        <v>0.09</v>
      </c>
      <c r="Y237">
        <v>0</v>
      </c>
      <c r="Z237">
        <v>138.54</v>
      </c>
      <c r="AA237">
        <v>12.1</v>
      </c>
      <c r="AB237">
        <v>0</v>
      </c>
      <c r="AC237">
        <v>0</v>
      </c>
      <c r="AD237">
        <v>1</v>
      </c>
      <c r="AE237">
        <v>0</v>
      </c>
      <c r="AF237" t="s">
        <v>359</v>
      </c>
      <c r="AG237">
        <v>2.7E-2</v>
      </c>
      <c r="AH237">
        <v>2</v>
      </c>
      <c r="AI237">
        <v>78077098</v>
      </c>
      <c r="AJ237">
        <v>235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ROW(Source!A231)</f>
        <v>231</v>
      </c>
      <c r="B238">
        <v>78077108</v>
      </c>
      <c r="C238">
        <v>78077095</v>
      </c>
      <c r="D238">
        <v>37802657</v>
      </c>
      <c r="E238">
        <v>1</v>
      </c>
      <c r="F238">
        <v>1</v>
      </c>
      <c r="G238">
        <v>1</v>
      </c>
      <c r="H238">
        <v>2</v>
      </c>
      <c r="I238" t="s">
        <v>564</v>
      </c>
      <c r="J238" t="s">
        <v>565</v>
      </c>
      <c r="K238" t="s">
        <v>566</v>
      </c>
      <c r="L238">
        <v>1368</v>
      </c>
      <c r="N238">
        <v>1011</v>
      </c>
      <c r="O238" t="s">
        <v>187</v>
      </c>
      <c r="P238" t="s">
        <v>187</v>
      </c>
      <c r="Q238">
        <v>1</v>
      </c>
      <c r="X238">
        <v>2.16</v>
      </c>
      <c r="Y238">
        <v>0</v>
      </c>
      <c r="Z238">
        <v>7.55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359</v>
      </c>
      <c r="AG238">
        <v>0.64800000000000002</v>
      </c>
      <c r="AH238">
        <v>2</v>
      </c>
      <c r="AI238">
        <v>78077099</v>
      </c>
      <c r="AJ238">
        <v>236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ROW(Source!A231)</f>
        <v>231</v>
      </c>
      <c r="B239">
        <v>78077109</v>
      </c>
      <c r="C239">
        <v>78077095</v>
      </c>
      <c r="D239">
        <v>37804136</v>
      </c>
      <c r="E239">
        <v>1</v>
      </c>
      <c r="F239">
        <v>1</v>
      </c>
      <c r="G239">
        <v>1</v>
      </c>
      <c r="H239">
        <v>2</v>
      </c>
      <c r="I239" t="s">
        <v>555</v>
      </c>
      <c r="J239" t="s">
        <v>556</v>
      </c>
      <c r="K239" t="s">
        <v>557</v>
      </c>
      <c r="L239">
        <v>1368</v>
      </c>
      <c r="N239">
        <v>1011</v>
      </c>
      <c r="O239" t="s">
        <v>187</v>
      </c>
      <c r="P239" t="s">
        <v>187</v>
      </c>
      <c r="Q239">
        <v>1</v>
      </c>
      <c r="X239">
        <v>3.87</v>
      </c>
      <c r="Y239">
        <v>0</v>
      </c>
      <c r="Z239">
        <v>2.27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359</v>
      </c>
      <c r="AG239">
        <v>1.161</v>
      </c>
      <c r="AH239">
        <v>2</v>
      </c>
      <c r="AI239">
        <v>78077100</v>
      </c>
      <c r="AJ239">
        <v>237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ROW(Source!A231)</f>
        <v>231</v>
      </c>
      <c r="B240">
        <v>78077110</v>
      </c>
      <c r="C240">
        <v>78077095</v>
      </c>
      <c r="D240">
        <v>37804456</v>
      </c>
      <c r="E240">
        <v>1</v>
      </c>
      <c r="F240">
        <v>1</v>
      </c>
      <c r="G240">
        <v>1</v>
      </c>
      <c r="H240">
        <v>2</v>
      </c>
      <c r="I240" t="s">
        <v>530</v>
      </c>
      <c r="J240" t="s">
        <v>531</v>
      </c>
      <c r="K240" t="s">
        <v>532</v>
      </c>
      <c r="L240">
        <v>1368</v>
      </c>
      <c r="N240">
        <v>1011</v>
      </c>
      <c r="O240" t="s">
        <v>187</v>
      </c>
      <c r="P240" t="s">
        <v>187</v>
      </c>
      <c r="Q240">
        <v>1</v>
      </c>
      <c r="X240">
        <v>0.09</v>
      </c>
      <c r="Y240">
        <v>0</v>
      </c>
      <c r="Z240">
        <v>91.76</v>
      </c>
      <c r="AA240">
        <v>10.35</v>
      </c>
      <c r="AB240">
        <v>0</v>
      </c>
      <c r="AC240">
        <v>0</v>
      </c>
      <c r="AD240">
        <v>1</v>
      </c>
      <c r="AE240">
        <v>0</v>
      </c>
      <c r="AF240" t="s">
        <v>359</v>
      </c>
      <c r="AG240">
        <v>2.7E-2</v>
      </c>
      <c r="AH240">
        <v>2</v>
      </c>
      <c r="AI240">
        <v>78077101</v>
      </c>
      <c r="AJ240">
        <v>238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ROW(Source!A231)</f>
        <v>231</v>
      </c>
      <c r="B241">
        <v>78077111</v>
      </c>
      <c r="C241">
        <v>78077095</v>
      </c>
      <c r="D241">
        <v>37736610</v>
      </c>
      <c r="E241">
        <v>1</v>
      </c>
      <c r="F241">
        <v>1</v>
      </c>
      <c r="G241">
        <v>1</v>
      </c>
      <c r="H241">
        <v>3</v>
      </c>
      <c r="I241" t="s">
        <v>567</v>
      </c>
      <c r="J241" t="s">
        <v>568</v>
      </c>
      <c r="K241" t="s">
        <v>569</v>
      </c>
      <c r="L241">
        <v>1346</v>
      </c>
      <c r="N241">
        <v>1009</v>
      </c>
      <c r="O241" t="s">
        <v>505</v>
      </c>
      <c r="P241" t="s">
        <v>505</v>
      </c>
      <c r="Q241">
        <v>1</v>
      </c>
      <c r="X241">
        <v>0.96</v>
      </c>
      <c r="Y241">
        <v>12.65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353</v>
      </c>
      <c r="AG241">
        <v>0</v>
      </c>
      <c r="AH241">
        <v>2</v>
      </c>
      <c r="AI241">
        <v>78077102</v>
      </c>
      <c r="AJ241">
        <v>239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ROW(Source!A231)</f>
        <v>231</v>
      </c>
      <c r="B242">
        <v>78077112</v>
      </c>
      <c r="C242">
        <v>78077095</v>
      </c>
      <c r="D242">
        <v>37744900</v>
      </c>
      <c r="E242">
        <v>1</v>
      </c>
      <c r="F242">
        <v>1</v>
      </c>
      <c r="G242">
        <v>1</v>
      </c>
      <c r="H242">
        <v>3</v>
      </c>
      <c r="I242" t="s">
        <v>570</v>
      </c>
      <c r="J242" t="s">
        <v>571</v>
      </c>
      <c r="K242" t="s">
        <v>572</v>
      </c>
      <c r="L242">
        <v>1346</v>
      </c>
      <c r="N242">
        <v>1009</v>
      </c>
      <c r="O242" t="s">
        <v>505</v>
      </c>
      <c r="P242" t="s">
        <v>505</v>
      </c>
      <c r="Q242">
        <v>1</v>
      </c>
      <c r="X242">
        <v>0.2</v>
      </c>
      <c r="Y242">
        <v>26.18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 t="s">
        <v>353</v>
      </c>
      <c r="AG242">
        <v>0</v>
      </c>
      <c r="AH242">
        <v>2</v>
      </c>
      <c r="AI242">
        <v>78077103</v>
      </c>
      <c r="AJ242">
        <v>240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ROW(Source!A231)</f>
        <v>231</v>
      </c>
      <c r="B243">
        <v>78077113</v>
      </c>
      <c r="C243">
        <v>78077095</v>
      </c>
      <c r="D243">
        <v>37801918</v>
      </c>
      <c r="E243">
        <v>1</v>
      </c>
      <c r="F243">
        <v>1</v>
      </c>
      <c r="G243">
        <v>1</v>
      </c>
      <c r="H243">
        <v>3</v>
      </c>
      <c r="I243" t="s">
        <v>513</v>
      </c>
      <c r="J243" t="s">
        <v>514</v>
      </c>
      <c r="K243" t="s">
        <v>515</v>
      </c>
      <c r="L243">
        <v>1374</v>
      </c>
      <c r="N243">
        <v>1013</v>
      </c>
      <c r="O243" t="s">
        <v>516</v>
      </c>
      <c r="P243" t="s">
        <v>516</v>
      </c>
      <c r="Q243">
        <v>1</v>
      </c>
      <c r="X243">
        <v>3.35</v>
      </c>
      <c r="Y243">
        <v>1</v>
      </c>
      <c r="Z243">
        <v>0</v>
      </c>
      <c r="AA243">
        <v>0</v>
      </c>
      <c r="AB243">
        <v>0</v>
      </c>
      <c r="AC243">
        <v>0</v>
      </c>
      <c r="AD243">
        <v>1</v>
      </c>
      <c r="AE243">
        <v>0</v>
      </c>
      <c r="AF243" t="s">
        <v>353</v>
      </c>
      <c r="AG243">
        <v>0</v>
      </c>
      <c r="AH243">
        <v>2</v>
      </c>
      <c r="AI243">
        <v>78077104</v>
      </c>
      <c r="AJ243">
        <v>241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ROW(Source!A275)</f>
        <v>275</v>
      </c>
      <c r="B244">
        <v>78077120</v>
      </c>
      <c r="C244">
        <v>78077114</v>
      </c>
      <c r="D244">
        <v>23361066</v>
      </c>
      <c r="E244">
        <v>1</v>
      </c>
      <c r="F244">
        <v>1</v>
      </c>
      <c r="G244">
        <v>1</v>
      </c>
      <c r="H244">
        <v>1</v>
      </c>
      <c r="I244" t="s">
        <v>597</v>
      </c>
      <c r="J244" t="s">
        <v>3</v>
      </c>
      <c r="K244" t="s">
        <v>598</v>
      </c>
      <c r="L244">
        <v>1369</v>
      </c>
      <c r="N244">
        <v>1013</v>
      </c>
      <c r="O244" t="s">
        <v>492</v>
      </c>
      <c r="P244" t="s">
        <v>492</v>
      </c>
      <c r="Q244">
        <v>1</v>
      </c>
      <c r="X244">
        <v>2.67</v>
      </c>
      <c r="Y244">
        <v>0</v>
      </c>
      <c r="Z244">
        <v>0</v>
      </c>
      <c r="AA244">
        <v>0</v>
      </c>
      <c r="AB244">
        <v>10.23</v>
      </c>
      <c r="AC244">
        <v>0</v>
      </c>
      <c r="AD244">
        <v>1</v>
      </c>
      <c r="AE244">
        <v>1</v>
      </c>
      <c r="AF244" t="s">
        <v>3</v>
      </c>
      <c r="AG244">
        <v>2.67</v>
      </c>
      <c r="AH244">
        <v>2</v>
      </c>
      <c r="AI244">
        <v>78077115</v>
      </c>
      <c r="AJ244">
        <v>242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ROW(Source!A275)</f>
        <v>275</v>
      </c>
      <c r="B245">
        <v>78077121</v>
      </c>
      <c r="C245">
        <v>78077114</v>
      </c>
      <c r="D245">
        <v>37803303</v>
      </c>
      <c r="E245">
        <v>1</v>
      </c>
      <c r="F245">
        <v>1</v>
      </c>
      <c r="G245">
        <v>1</v>
      </c>
      <c r="H245">
        <v>2</v>
      </c>
      <c r="I245" t="s">
        <v>552</v>
      </c>
      <c r="J245" t="s">
        <v>553</v>
      </c>
      <c r="K245" t="s">
        <v>554</v>
      </c>
      <c r="L245">
        <v>1368</v>
      </c>
      <c r="N245">
        <v>1011</v>
      </c>
      <c r="O245" t="s">
        <v>187</v>
      </c>
      <c r="P245" t="s">
        <v>187</v>
      </c>
      <c r="Q245">
        <v>1</v>
      </c>
      <c r="X245">
        <v>0.23</v>
      </c>
      <c r="Y245">
        <v>0</v>
      </c>
      <c r="Z245">
        <v>1.98</v>
      </c>
      <c r="AA245">
        <v>0</v>
      </c>
      <c r="AB245">
        <v>0</v>
      </c>
      <c r="AC245">
        <v>0</v>
      </c>
      <c r="AD245">
        <v>1</v>
      </c>
      <c r="AE245">
        <v>0</v>
      </c>
      <c r="AF245" t="s">
        <v>3</v>
      </c>
      <c r="AG245">
        <v>0.23</v>
      </c>
      <c r="AH245">
        <v>2</v>
      </c>
      <c r="AI245">
        <v>78077116</v>
      </c>
      <c r="AJ245">
        <v>243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ROW(Source!A275)</f>
        <v>275</v>
      </c>
      <c r="B246">
        <v>78077122</v>
      </c>
      <c r="C246">
        <v>78077114</v>
      </c>
      <c r="D246">
        <v>37804139</v>
      </c>
      <c r="E246">
        <v>1</v>
      </c>
      <c r="F246">
        <v>1</v>
      </c>
      <c r="G246">
        <v>1</v>
      </c>
      <c r="H246">
        <v>2</v>
      </c>
      <c r="I246" t="s">
        <v>599</v>
      </c>
      <c r="J246" t="s">
        <v>600</v>
      </c>
      <c r="K246" t="s">
        <v>601</v>
      </c>
      <c r="L246">
        <v>1368</v>
      </c>
      <c r="N246">
        <v>1011</v>
      </c>
      <c r="O246" t="s">
        <v>187</v>
      </c>
      <c r="P246" t="s">
        <v>187</v>
      </c>
      <c r="Q246">
        <v>1</v>
      </c>
      <c r="X246">
        <v>0.11</v>
      </c>
      <c r="Y246">
        <v>0</v>
      </c>
      <c r="Z246">
        <v>28.88</v>
      </c>
      <c r="AA246">
        <v>0</v>
      </c>
      <c r="AB246">
        <v>0</v>
      </c>
      <c r="AC246">
        <v>0</v>
      </c>
      <c r="AD246">
        <v>1</v>
      </c>
      <c r="AE246">
        <v>0</v>
      </c>
      <c r="AF246" t="s">
        <v>3</v>
      </c>
      <c r="AG246">
        <v>0.11</v>
      </c>
      <c r="AH246">
        <v>2</v>
      </c>
      <c r="AI246">
        <v>78077117</v>
      </c>
      <c r="AJ246">
        <v>244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ROW(Source!A275)</f>
        <v>275</v>
      </c>
      <c r="B247">
        <v>78077123</v>
      </c>
      <c r="C247">
        <v>78077114</v>
      </c>
      <c r="D247">
        <v>37737063</v>
      </c>
      <c r="E247">
        <v>1</v>
      </c>
      <c r="F247">
        <v>1</v>
      </c>
      <c r="G247">
        <v>1</v>
      </c>
      <c r="H247">
        <v>3</v>
      </c>
      <c r="I247" t="s">
        <v>561</v>
      </c>
      <c r="J247" t="s">
        <v>562</v>
      </c>
      <c r="K247" t="s">
        <v>563</v>
      </c>
      <c r="L247">
        <v>1358</v>
      </c>
      <c r="N247">
        <v>1010</v>
      </c>
      <c r="O247" t="s">
        <v>509</v>
      </c>
      <c r="P247" t="s">
        <v>509</v>
      </c>
      <c r="Q247">
        <v>10</v>
      </c>
      <c r="X247">
        <v>0.2</v>
      </c>
      <c r="Y247">
        <v>1.8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36</v>
      </c>
      <c r="AG247">
        <v>0</v>
      </c>
      <c r="AH247">
        <v>2</v>
      </c>
      <c r="AI247">
        <v>78077118</v>
      </c>
      <c r="AJ247">
        <v>245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ROW(Source!A275)</f>
        <v>275</v>
      </c>
      <c r="B248">
        <v>78077124</v>
      </c>
      <c r="C248">
        <v>78077114</v>
      </c>
      <c r="D248">
        <v>37801918</v>
      </c>
      <c r="E248">
        <v>1</v>
      </c>
      <c r="F248">
        <v>1</v>
      </c>
      <c r="G248">
        <v>1</v>
      </c>
      <c r="H248">
        <v>3</v>
      </c>
      <c r="I248" t="s">
        <v>513</v>
      </c>
      <c r="J248" t="s">
        <v>514</v>
      </c>
      <c r="K248" t="s">
        <v>515</v>
      </c>
      <c r="L248">
        <v>1374</v>
      </c>
      <c r="N248">
        <v>1013</v>
      </c>
      <c r="O248" t="s">
        <v>516</v>
      </c>
      <c r="P248" t="s">
        <v>516</v>
      </c>
      <c r="Q248">
        <v>1</v>
      </c>
      <c r="X248">
        <v>0.55000000000000004</v>
      </c>
      <c r="Y248">
        <v>1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0</v>
      </c>
      <c r="AF248" t="s">
        <v>36</v>
      </c>
      <c r="AG248">
        <v>0</v>
      </c>
      <c r="AH248">
        <v>2</v>
      </c>
      <c r="AI248">
        <v>78077119</v>
      </c>
      <c r="AJ248">
        <v>246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ROW(Source!A282)</f>
        <v>282</v>
      </c>
      <c r="B249">
        <v>78077136</v>
      </c>
      <c r="C249">
        <v>78077131</v>
      </c>
      <c r="D249">
        <v>23366682</v>
      </c>
      <c r="E249">
        <v>1</v>
      </c>
      <c r="F249">
        <v>1</v>
      </c>
      <c r="G249">
        <v>1</v>
      </c>
      <c r="H249">
        <v>1</v>
      </c>
      <c r="I249" t="s">
        <v>602</v>
      </c>
      <c r="J249" t="s">
        <v>3</v>
      </c>
      <c r="K249" t="s">
        <v>603</v>
      </c>
      <c r="L249">
        <v>1369</v>
      </c>
      <c r="N249">
        <v>1013</v>
      </c>
      <c r="O249" t="s">
        <v>492</v>
      </c>
      <c r="P249" t="s">
        <v>492</v>
      </c>
      <c r="Q249">
        <v>1</v>
      </c>
      <c r="X249">
        <v>2.1800000000000002</v>
      </c>
      <c r="Y249">
        <v>0</v>
      </c>
      <c r="Z249">
        <v>0</v>
      </c>
      <c r="AA249">
        <v>0</v>
      </c>
      <c r="AB249">
        <v>10.36</v>
      </c>
      <c r="AC249">
        <v>0</v>
      </c>
      <c r="AD249">
        <v>1</v>
      </c>
      <c r="AE249">
        <v>1</v>
      </c>
      <c r="AF249" t="s">
        <v>3</v>
      </c>
      <c r="AG249">
        <v>2.1800000000000002</v>
      </c>
      <c r="AH249">
        <v>2</v>
      </c>
      <c r="AI249">
        <v>78077132</v>
      </c>
      <c r="AJ249">
        <v>247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ROW(Source!A282)</f>
        <v>282</v>
      </c>
      <c r="B250">
        <v>78077137</v>
      </c>
      <c r="C250">
        <v>78077131</v>
      </c>
      <c r="D250">
        <v>121548</v>
      </c>
      <c r="E250">
        <v>1</v>
      </c>
      <c r="F250">
        <v>1</v>
      </c>
      <c r="G250">
        <v>1</v>
      </c>
      <c r="H250">
        <v>1</v>
      </c>
      <c r="I250" t="s">
        <v>19</v>
      </c>
      <c r="J250" t="s">
        <v>3</v>
      </c>
      <c r="K250" t="s">
        <v>525</v>
      </c>
      <c r="L250">
        <v>608254</v>
      </c>
      <c r="N250">
        <v>1013</v>
      </c>
      <c r="O250" t="s">
        <v>526</v>
      </c>
      <c r="P250" t="s">
        <v>526</v>
      </c>
      <c r="Q250">
        <v>1</v>
      </c>
      <c r="X250">
        <v>0.01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2</v>
      </c>
      <c r="AF250" t="s">
        <v>3</v>
      </c>
      <c r="AG250">
        <v>0.01</v>
      </c>
      <c r="AH250">
        <v>2</v>
      </c>
      <c r="AI250">
        <v>78077133</v>
      </c>
      <c r="AJ250">
        <v>248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ROW(Source!A282)</f>
        <v>282</v>
      </c>
      <c r="B251">
        <v>78077138</v>
      </c>
      <c r="C251">
        <v>78077131</v>
      </c>
      <c r="D251">
        <v>37802515</v>
      </c>
      <c r="E251">
        <v>1</v>
      </c>
      <c r="F251">
        <v>1</v>
      </c>
      <c r="G251">
        <v>1</v>
      </c>
      <c r="H251">
        <v>2</v>
      </c>
      <c r="I251" t="s">
        <v>604</v>
      </c>
      <c r="J251" t="s">
        <v>605</v>
      </c>
      <c r="K251" t="s">
        <v>606</v>
      </c>
      <c r="L251">
        <v>1368</v>
      </c>
      <c r="N251">
        <v>1011</v>
      </c>
      <c r="O251" t="s">
        <v>187</v>
      </c>
      <c r="P251" t="s">
        <v>187</v>
      </c>
      <c r="Q251">
        <v>1</v>
      </c>
      <c r="X251">
        <v>0.01</v>
      </c>
      <c r="Y251">
        <v>0</v>
      </c>
      <c r="Z251">
        <v>87.24</v>
      </c>
      <c r="AA251">
        <v>9</v>
      </c>
      <c r="AB251">
        <v>0</v>
      </c>
      <c r="AC251">
        <v>0</v>
      </c>
      <c r="AD251">
        <v>1</v>
      </c>
      <c r="AE251">
        <v>0</v>
      </c>
      <c r="AF251" t="s">
        <v>3</v>
      </c>
      <c r="AG251">
        <v>0.01</v>
      </c>
      <c r="AH251">
        <v>2</v>
      </c>
      <c r="AI251">
        <v>78077134</v>
      </c>
      <c r="AJ251">
        <v>249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ROW(Source!A282)</f>
        <v>282</v>
      </c>
      <c r="B252">
        <v>78077139</v>
      </c>
      <c r="C252">
        <v>78077131</v>
      </c>
      <c r="D252">
        <v>37801917</v>
      </c>
      <c r="E252">
        <v>1</v>
      </c>
      <c r="F252">
        <v>1</v>
      </c>
      <c r="G252">
        <v>1</v>
      </c>
      <c r="H252">
        <v>3</v>
      </c>
      <c r="I252" t="s">
        <v>627</v>
      </c>
      <c r="J252" t="s">
        <v>628</v>
      </c>
      <c r="K252" t="s">
        <v>629</v>
      </c>
      <c r="L252">
        <v>1348</v>
      </c>
      <c r="N252">
        <v>1009</v>
      </c>
      <c r="O252" t="s">
        <v>522</v>
      </c>
      <c r="P252" t="s">
        <v>522</v>
      </c>
      <c r="Q252">
        <v>1000</v>
      </c>
      <c r="X252">
        <v>4.4999999999999998E-2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 t="s">
        <v>36</v>
      </c>
      <c r="AG252">
        <v>0</v>
      </c>
      <c r="AH252">
        <v>3</v>
      </c>
      <c r="AI252">
        <v>-1</v>
      </c>
      <c r="AJ252" t="s">
        <v>3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ROW(Source!A282)</f>
        <v>282</v>
      </c>
      <c r="B253">
        <v>78077140</v>
      </c>
      <c r="C253">
        <v>78077131</v>
      </c>
      <c r="D253">
        <v>37801918</v>
      </c>
      <c r="E253">
        <v>1</v>
      </c>
      <c r="F253">
        <v>1</v>
      </c>
      <c r="G253">
        <v>1</v>
      </c>
      <c r="H253">
        <v>3</v>
      </c>
      <c r="I253" t="s">
        <v>513</v>
      </c>
      <c r="J253" t="s">
        <v>514</v>
      </c>
      <c r="K253" t="s">
        <v>515</v>
      </c>
      <c r="L253">
        <v>1374</v>
      </c>
      <c r="N253">
        <v>1013</v>
      </c>
      <c r="O253" t="s">
        <v>516</v>
      </c>
      <c r="P253" t="s">
        <v>516</v>
      </c>
      <c r="Q253">
        <v>1</v>
      </c>
      <c r="X253">
        <v>0.45</v>
      </c>
      <c r="Y253">
        <v>1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36</v>
      </c>
      <c r="AG253">
        <v>0</v>
      </c>
      <c r="AH253">
        <v>2</v>
      </c>
      <c r="AI253">
        <v>78077135</v>
      </c>
      <c r="AJ253">
        <v>250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ROW(Source!A288)</f>
        <v>288</v>
      </c>
      <c r="B254">
        <v>78077154</v>
      </c>
      <c r="C254">
        <v>78077146</v>
      </c>
      <c r="D254">
        <v>23365084</v>
      </c>
      <c r="E254">
        <v>1</v>
      </c>
      <c r="F254">
        <v>1</v>
      </c>
      <c r="G254">
        <v>1</v>
      </c>
      <c r="H254">
        <v>1</v>
      </c>
      <c r="I254" t="s">
        <v>517</v>
      </c>
      <c r="J254" t="s">
        <v>3</v>
      </c>
      <c r="K254" t="s">
        <v>518</v>
      </c>
      <c r="L254">
        <v>1369</v>
      </c>
      <c r="N254">
        <v>1013</v>
      </c>
      <c r="O254" t="s">
        <v>492</v>
      </c>
      <c r="P254" t="s">
        <v>492</v>
      </c>
      <c r="Q254">
        <v>1</v>
      </c>
      <c r="X254">
        <v>5.76</v>
      </c>
      <c r="Y254">
        <v>0</v>
      </c>
      <c r="Z254">
        <v>0</v>
      </c>
      <c r="AA254">
        <v>0</v>
      </c>
      <c r="AB254">
        <v>9.68</v>
      </c>
      <c r="AC254">
        <v>0</v>
      </c>
      <c r="AD254">
        <v>1</v>
      </c>
      <c r="AE254">
        <v>1</v>
      </c>
      <c r="AF254" t="s">
        <v>3</v>
      </c>
      <c r="AG254">
        <v>5.76</v>
      </c>
      <c r="AH254">
        <v>2</v>
      </c>
      <c r="AI254">
        <v>78077147</v>
      </c>
      <c r="AJ254">
        <v>251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ROW(Source!A288)</f>
        <v>288</v>
      </c>
      <c r="B255">
        <v>78077155</v>
      </c>
      <c r="C255">
        <v>78077146</v>
      </c>
      <c r="D255">
        <v>37804065</v>
      </c>
      <c r="E255">
        <v>1</v>
      </c>
      <c r="F255">
        <v>1</v>
      </c>
      <c r="G255">
        <v>1</v>
      </c>
      <c r="H255">
        <v>2</v>
      </c>
      <c r="I255" t="s">
        <v>499</v>
      </c>
      <c r="J255" t="s">
        <v>500</v>
      </c>
      <c r="K255" t="s">
        <v>501</v>
      </c>
      <c r="L255">
        <v>1368</v>
      </c>
      <c r="N255">
        <v>1011</v>
      </c>
      <c r="O255" t="s">
        <v>187</v>
      </c>
      <c r="P255" t="s">
        <v>187</v>
      </c>
      <c r="Q255">
        <v>1</v>
      </c>
      <c r="X255">
        <v>0.17</v>
      </c>
      <c r="Y255">
        <v>0</v>
      </c>
      <c r="Z255">
        <v>2.15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3</v>
      </c>
      <c r="AG255">
        <v>0.17</v>
      </c>
      <c r="AH255">
        <v>2</v>
      </c>
      <c r="AI255">
        <v>78077148</v>
      </c>
      <c r="AJ255">
        <v>252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ROW(Source!A288)</f>
        <v>288</v>
      </c>
      <c r="B256">
        <v>78077156</v>
      </c>
      <c r="C256">
        <v>78077146</v>
      </c>
      <c r="D256">
        <v>37729677</v>
      </c>
      <c r="E256">
        <v>1</v>
      </c>
      <c r="F256">
        <v>1</v>
      </c>
      <c r="G256">
        <v>1</v>
      </c>
      <c r="H256">
        <v>3</v>
      </c>
      <c r="I256" t="s">
        <v>502</v>
      </c>
      <c r="J256" t="s">
        <v>503</v>
      </c>
      <c r="K256" t="s">
        <v>504</v>
      </c>
      <c r="L256">
        <v>1346</v>
      </c>
      <c r="N256">
        <v>1009</v>
      </c>
      <c r="O256" t="s">
        <v>505</v>
      </c>
      <c r="P256" t="s">
        <v>505</v>
      </c>
      <c r="Q256">
        <v>1</v>
      </c>
      <c r="X256">
        <v>3.8E-3</v>
      </c>
      <c r="Y256">
        <v>28.4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36</v>
      </c>
      <c r="AG256">
        <v>0</v>
      </c>
      <c r="AH256">
        <v>2</v>
      </c>
      <c r="AI256">
        <v>78077149</v>
      </c>
      <c r="AJ256">
        <v>253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ROW(Source!A288)</f>
        <v>288</v>
      </c>
      <c r="B257">
        <v>78077157</v>
      </c>
      <c r="C257">
        <v>78077146</v>
      </c>
      <c r="D257">
        <v>37737071</v>
      </c>
      <c r="E257">
        <v>1</v>
      </c>
      <c r="F257">
        <v>1</v>
      </c>
      <c r="G257">
        <v>1</v>
      </c>
      <c r="H257">
        <v>3</v>
      </c>
      <c r="I257" t="s">
        <v>506</v>
      </c>
      <c r="J257" t="s">
        <v>507</v>
      </c>
      <c r="K257" t="s">
        <v>508</v>
      </c>
      <c r="L257">
        <v>1358</v>
      </c>
      <c r="N257">
        <v>1010</v>
      </c>
      <c r="O257" t="s">
        <v>509</v>
      </c>
      <c r="P257" t="s">
        <v>509</v>
      </c>
      <c r="Q257">
        <v>10</v>
      </c>
      <c r="X257">
        <v>0.4</v>
      </c>
      <c r="Y257">
        <v>8.4700000000000006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0</v>
      </c>
      <c r="AF257" t="s">
        <v>36</v>
      </c>
      <c r="AG257">
        <v>0</v>
      </c>
      <c r="AH257">
        <v>2</v>
      </c>
      <c r="AI257">
        <v>78077150</v>
      </c>
      <c r="AJ257">
        <v>254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ROW(Source!A288)</f>
        <v>288</v>
      </c>
      <c r="B258">
        <v>78077158</v>
      </c>
      <c r="C258">
        <v>78077146</v>
      </c>
      <c r="D258">
        <v>37777026</v>
      </c>
      <c r="E258">
        <v>1</v>
      </c>
      <c r="F258">
        <v>1</v>
      </c>
      <c r="G258">
        <v>1</v>
      </c>
      <c r="H258">
        <v>3</v>
      </c>
      <c r="I258" t="s">
        <v>519</v>
      </c>
      <c r="J258" t="s">
        <v>520</v>
      </c>
      <c r="K258" t="s">
        <v>521</v>
      </c>
      <c r="L258">
        <v>1348</v>
      </c>
      <c r="N258">
        <v>1009</v>
      </c>
      <c r="O258" t="s">
        <v>522</v>
      </c>
      <c r="P258" t="s">
        <v>522</v>
      </c>
      <c r="Q258">
        <v>1000</v>
      </c>
      <c r="X258">
        <v>2.0000000000000002E-5</v>
      </c>
      <c r="Y258">
        <v>729.98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0</v>
      </c>
      <c r="AF258" t="s">
        <v>36</v>
      </c>
      <c r="AG258">
        <v>0</v>
      </c>
      <c r="AH258">
        <v>2</v>
      </c>
      <c r="AI258">
        <v>78077151</v>
      </c>
      <c r="AJ258">
        <v>255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ROW(Source!A288)</f>
        <v>288</v>
      </c>
      <c r="B259">
        <v>78077159</v>
      </c>
      <c r="C259">
        <v>78077146</v>
      </c>
      <c r="D259">
        <v>37785795</v>
      </c>
      <c r="E259">
        <v>1</v>
      </c>
      <c r="F259">
        <v>1</v>
      </c>
      <c r="G259">
        <v>1</v>
      </c>
      <c r="H259">
        <v>3</v>
      </c>
      <c r="I259" t="s">
        <v>510</v>
      </c>
      <c r="J259" t="s">
        <v>511</v>
      </c>
      <c r="K259" t="s">
        <v>512</v>
      </c>
      <c r="L259">
        <v>1346</v>
      </c>
      <c r="N259">
        <v>1009</v>
      </c>
      <c r="O259" t="s">
        <v>505</v>
      </c>
      <c r="P259" t="s">
        <v>505</v>
      </c>
      <c r="Q259">
        <v>1</v>
      </c>
      <c r="X259">
        <v>3.7999999999999999E-2</v>
      </c>
      <c r="Y259">
        <v>69.03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36</v>
      </c>
      <c r="AG259">
        <v>0</v>
      </c>
      <c r="AH259">
        <v>2</v>
      </c>
      <c r="AI259">
        <v>78077152</v>
      </c>
      <c r="AJ259">
        <v>256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ROW(Source!A288)</f>
        <v>288</v>
      </c>
      <c r="B260">
        <v>78077160</v>
      </c>
      <c r="C260">
        <v>78077146</v>
      </c>
      <c r="D260">
        <v>37801918</v>
      </c>
      <c r="E260">
        <v>1</v>
      </c>
      <c r="F260">
        <v>1</v>
      </c>
      <c r="G260">
        <v>1</v>
      </c>
      <c r="H260">
        <v>3</v>
      </c>
      <c r="I260" t="s">
        <v>513</v>
      </c>
      <c r="J260" t="s">
        <v>514</v>
      </c>
      <c r="K260" t="s">
        <v>515</v>
      </c>
      <c r="L260">
        <v>1374</v>
      </c>
      <c r="N260">
        <v>1013</v>
      </c>
      <c r="O260" t="s">
        <v>516</v>
      </c>
      <c r="P260" t="s">
        <v>516</v>
      </c>
      <c r="Q260">
        <v>1</v>
      </c>
      <c r="X260">
        <v>1.1200000000000001</v>
      </c>
      <c r="Y260">
        <v>1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36</v>
      </c>
      <c r="AG260">
        <v>0</v>
      </c>
      <c r="AH260">
        <v>2</v>
      </c>
      <c r="AI260">
        <v>78077153</v>
      </c>
      <c r="AJ260">
        <v>257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ROW(Source!A291)</f>
        <v>291</v>
      </c>
      <c r="B261">
        <v>78077172</v>
      </c>
      <c r="C261">
        <v>78077163</v>
      </c>
      <c r="D261">
        <v>23351341</v>
      </c>
      <c r="E261">
        <v>1</v>
      </c>
      <c r="F261">
        <v>1</v>
      </c>
      <c r="G261">
        <v>1</v>
      </c>
      <c r="H261">
        <v>1</v>
      </c>
      <c r="I261" t="s">
        <v>536</v>
      </c>
      <c r="J261" t="s">
        <v>3</v>
      </c>
      <c r="K261" t="s">
        <v>537</v>
      </c>
      <c r="L261">
        <v>1369</v>
      </c>
      <c r="N261">
        <v>1013</v>
      </c>
      <c r="O261" t="s">
        <v>492</v>
      </c>
      <c r="P261" t="s">
        <v>492</v>
      </c>
      <c r="Q261">
        <v>1</v>
      </c>
      <c r="X261">
        <v>2.82</v>
      </c>
      <c r="Y261">
        <v>0</v>
      </c>
      <c r="Z261">
        <v>0</v>
      </c>
      <c r="AA261">
        <v>0</v>
      </c>
      <c r="AB261">
        <v>8.7899999999999991</v>
      </c>
      <c r="AC261">
        <v>0</v>
      </c>
      <c r="AD261">
        <v>1</v>
      </c>
      <c r="AE261">
        <v>1</v>
      </c>
      <c r="AF261" t="s">
        <v>3</v>
      </c>
      <c r="AG261">
        <v>2.82</v>
      </c>
      <c r="AH261">
        <v>2</v>
      </c>
      <c r="AI261">
        <v>78077164</v>
      </c>
      <c r="AJ261">
        <v>258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ROW(Source!A291)</f>
        <v>291</v>
      </c>
      <c r="B262">
        <v>78077173</v>
      </c>
      <c r="C262">
        <v>78077163</v>
      </c>
      <c r="D262">
        <v>121548</v>
      </c>
      <c r="E262">
        <v>1</v>
      </c>
      <c r="F262">
        <v>1</v>
      </c>
      <c r="G262">
        <v>1</v>
      </c>
      <c r="H262">
        <v>1</v>
      </c>
      <c r="I262" t="s">
        <v>19</v>
      </c>
      <c r="J262" t="s">
        <v>3</v>
      </c>
      <c r="K262" t="s">
        <v>525</v>
      </c>
      <c r="L262">
        <v>608254</v>
      </c>
      <c r="N262">
        <v>1013</v>
      </c>
      <c r="O262" t="s">
        <v>526</v>
      </c>
      <c r="P262" t="s">
        <v>526</v>
      </c>
      <c r="Q262">
        <v>1</v>
      </c>
      <c r="X262">
        <v>0.01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2</v>
      </c>
      <c r="AF262" t="s">
        <v>3</v>
      </c>
      <c r="AG262">
        <v>0.01</v>
      </c>
      <c r="AH262">
        <v>2</v>
      </c>
      <c r="AI262">
        <v>78077165</v>
      </c>
      <c r="AJ262">
        <v>259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ROW(Source!A291)</f>
        <v>291</v>
      </c>
      <c r="B263">
        <v>78077174</v>
      </c>
      <c r="C263">
        <v>78077163</v>
      </c>
      <c r="D263">
        <v>37802432</v>
      </c>
      <c r="E263">
        <v>1</v>
      </c>
      <c r="F263">
        <v>1</v>
      </c>
      <c r="G263">
        <v>1</v>
      </c>
      <c r="H263">
        <v>2</v>
      </c>
      <c r="I263" t="s">
        <v>527</v>
      </c>
      <c r="J263" t="s">
        <v>528</v>
      </c>
      <c r="K263" t="s">
        <v>529</v>
      </c>
      <c r="L263">
        <v>1368</v>
      </c>
      <c r="N263">
        <v>1011</v>
      </c>
      <c r="O263" t="s">
        <v>187</v>
      </c>
      <c r="P263" t="s">
        <v>187</v>
      </c>
      <c r="Q263">
        <v>1</v>
      </c>
      <c r="X263">
        <v>0.01</v>
      </c>
      <c r="Y263">
        <v>0</v>
      </c>
      <c r="Z263">
        <v>138.54</v>
      </c>
      <c r="AA263">
        <v>12.1</v>
      </c>
      <c r="AB263">
        <v>0</v>
      </c>
      <c r="AC263">
        <v>0</v>
      </c>
      <c r="AD263">
        <v>1</v>
      </c>
      <c r="AE263">
        <v>0</v>
      </c>
      <c r="AF263" t="s">
        <v>3</v>
      </c>
      <c r="AG263">
        <v>0.01</v>
      </c>
      <c r="AH263">
        <v>2</v>
      </c>
      <c r="AI263">
        <v>78077166</v>
      </c>
      <c r="AJ263">
        <v>260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ROW(Source!A291)</f>
        <v>291</v>
      </c>
      <c r="B264">
        <v>78077175</v>
      </c>
      <c r="C264">
        <v>78077163</v>
      </c>
      <c r="D264">
        <v>37804456</v>
      </c>
      <c r="E264">
        <v>1</v>
      </c>
      <c r="F264">
        <v>1</v>
      </c>
      <c r="G264">
        <v>1</v>
      </c>
      <c r="H264">
        <v>2</v>
      </c>
      <c r="I264" t="s">
        <v>530</v>
      </c>
      <c r="J264" t="s">
        <v>531</v>
      </c>
      <c r="K264" t="s">
        <v>532</v>
      </c>
      <c r="L264">
        <v>1368</v>
      </c>
      <c r="N264">
        <v>1011</v>
      </c>
      <c r="O264" t="s">
        <v>187</v>
      </c>
      <c r="P264" t="s">
        <v>187</v>
      </c>
      <c r="Q264">
        <v>1</v>
      </c>
      <c r="X264">
        <v>0.01</v>
      </c>
      <c r="Y264">
        <v>0</v>
      </c>
      <c r="Z264">
        <v>91.76</v>
      </c>
      <c r="AA264">
        <v>10.35</v>
      </c>
      <c r="AB264">
        <v>0</v>
      </c>
      <c r="AC264">
        <v>0</v>
      </c>
      <c r="AD264">
        <v>1</v>
      </c>
      <c r="AE264">
        <v>0</v>
      </c>
      <c r="AF264" t="s">
        <v>3</v>
      </c>
      <c r="AG264">
        <v>0.01</v>
      </c>
      <c r="AH264">
        <v>2</v>
      </c>
      <c r="AI264">
        <v>78077167</v>
      </c>
      <c r="AJ264">
        <v>261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ROW(Source!A291)</f>
        <v>291</v>
      </c>
      <c r="B265">
        <v>78077176</v>
      </c>
      <c r="C265">
        <v>78077163</v>
      </c>
      <c r="D265">
        <v>37732563</v>
      </c>
      <c r="E265">
        <v>1</v>
      </c>
      <c r="F265">
        <v>1</v>
      </c>
      <c r="G265">
        <v>1</v>
      </c>
      <c r="H265">
        <v>3</v>
      </c>
      <c r="I265" t="s">
        <v>538</v>
      </c>
      <c r="J265" t="s">
        <v>539</v>
      </c>
      <c r="K265" t="s">
        <v>540</v>
      </c>
      <c r="L265">
        <v>1346</v>
      </c>
      <c r="N265">
        <v>1009</v>
      </c>
      <c r="O265" t="s">
        <v>505</v>
      </c>
      <c r="P265" t="s">
        <v>505</v>
      </c>
      <c r="Q265">
        <v>1</v>
      </c>
      <c r="X265">
        <v>0.05</v>
      </c>
      <c r="Y265">
        <v>29.04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0</v>
      </c>
      <c r="AF265" t="s">
        <v>36</v>
      </c>
      <c r="AG265">
        <v>0</v>
      </c>
      <c r="AH265">
        <v>2</v>
      </c>
      <c r="AI265">
        <v>78077168</v>
      </c>
      <c r="AJ265">
        <v>262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ROW(Source!A291)</f>
        <v>291</v>
      </c>
      <c r="B266">
        <v>78077177</v>
      </c>
      <c r="C266">
        <v>78077163</v>
      </c>
      <c r="D266">
        <v>37733003</v>
      </c>
      <c r="E266">
        <v>1</v>
      </c>
      <c r="F266">
        <v>1</v>
      </c>
      <c r="G266">
        <v>1</v>
      </c>
      <c r="H266">
        <v>3</v>
      </c>
      <c r="I266" t="s">
        <v>541</v>
      </c>
      <c r="J266" t="s">
        <v>542</v>
      </c>
      <c r="K266" t="s">
        <v>543</v>
      </c>
      <c r="L266">
        <v>1308</v>
      </c>
      <c r="N266">
        <v>1003</v>
      </c>
      <c r="O266" t="s">
        <v>76</v>
      </c>
      <c r="P266" t="s">
        <v>76</v>
      </c>
      <c r="Q266">
        <v>100</v>
      </c>
      <c r="X266">
        <v>0.05</v>
      </c>
      <c r="Y266">
        <v>121.8</v>
      </c>
      <c r="Z266">
        <v>0</v>
      </c>
      <c r="AA266">
        <v>0</v>
      </c>
      <c r="AB266">
        <v>0</v>
      </c>
      <c r="AC266">
        <v>0</v>
      </c>
      <c r="AD266">
        <v>1</v>
      </c>
      <c r="AE266">
        <v>0</v>
      </c>
      <c r="AF266" t="s">
        <v>36</v>
      </c>
      <c r="AG266">
        <v>0</v>
      </c>
      <c r="AH266">
        <v>2</v>
      </c>
      <c r="AI266">
        <v>78077169</v>
      </c>
      <c r="AJ266">
        <v>263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ROW(Source!A291)</f>
        <v>291</v>
      </c>
      <c r="B267">
        <v>78077178</v>
      </c>
      <c r="C267">
        <v>78077163</v>
      </c>
      <c r="D267">
        <v>37733044</v>
      </c>
      <c r="E267">
        <v>1</v>
      </c>
      <c r="F267">
        <v>1</v>
      </c>
      <c r="G267">
        <v>1</v>
      </c>
      <c r="H267">
        <v>3</v>
      </c>
      <c r="I267" t="s">
        <v>544</v>
      </c>
      <c r="J267" t="s">
        <v>545</v>
      </c>
      <c r="K267" t="s">
        <v>546</v>
      </c>
      <c r="L267">
        <v>1346</v>
      </c>
      <c r="N267">
        <v>1009</v>
      </c>
      <c r="O267" t="s">
        <v>505</v>
      </c>
      <c r="P267" t="s">
        <v>505</v>
      </c>
      <c r="Q267">
        <v>1</v>
      </c>
      <c r="X267">
        <v>0.16</v>
      </c>
      <c r="Y267">
        <v>31</v>
      </c>
      <c r="Z267">
        <v>0</v>
      </c>
      <c r="AA267">
        <v>0</v>
      </c>
      <c r="AB267">
        <v>0</v>
      </c>
      <c r="AC267">
        <v>0</v>
      </c>
      <c r="AD267">
        <v>1</v>
      </c>
      <c r="AE267">
        <v>0</v>
      </c>
      <c r="AF267" t="s">
        <v>36</v>
      </c>
      <c r="AG267">
        <v>0</v>
      </c>
      <c r="AH267">
        <v>2</v>
      </c>
      <c r="AI267">
        <v>78077170</v>
      </c>
      <c r="AJ267">
        <v>264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ROW(Source!A291)</f>
        <v>291</v>
      </c>
      <c r="B268">
        <v>78077179</v>
      </c>
      <c r="C268">
        <v>78077163</v>
      </c>
      <c r="D268">
        <v>37801918</v>
      </c>
      <c r="E268">
        <v>1</v>
      </c>
      <c r="F268">
        <v>1</v>
      </c>
      <c r="G268">
        <v>1</v>
      </c>
      <c r="H268">
        <v>3</v>
      </c>
      <c r="I268" t="s">
        <v>513</v>
      </c>
      <c r="J268" t="s">
        <v>514</v>
      </c>
      <c r="K268" t="s">
        <v>515</v>
      </c>
      <c r="L268">
        <v>1374</v>
      </c>
      <c r="N268">
        <v>1013</v>
      </c>
      <c r="O268" t="s">
        <v>516</v>
      </c>
      <c r="P268" t="s">
        <v>516</v>
      </c>
      <c r="Q268">
        <v>1</v>
      </c>
      <c r="X268">
        <v>0.5</v>
      </c>
      <c r="Y268">
        <v>1</v>
      </c>
      <c r="Z268">
        <v>0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36</v>
      </c>
      <c r="AG268">
        <v>0</v>
      </c>
      <c r="AH268">
        <v>2</v>
      </c>
      <c r="AI268">
        <v>78077171</v>
      </c>
      <c r="AJ268">
        <v>265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ROW(Source!A294)</f>
        <v>294</v>
      </c>
      <c r="B269">
        <v>78077191</v>
      </c>
      <c r="C269">
        <v>78077182</v>
      </c>
      <c r="D269">
        <v>23134664</v>
      </c>
      <c r="E269">
        <v>1</v>
      </c>
      <c r="F269">
        <v>1</v>
      </c>
      <c r="G269">
        <v>1</v>
      </c>
      <c r="H269">
        <v>1</v>
      </c>
      <c r="I269" t="s">
        <v>547</v>
      </c>
      <c r="J269" t="s">
        <v>3</v>
      </c>
      <c r="K269" t="s">
        <v>548</v>
      </c>
      <c r="L269">
        <v>1369</v>
      </c>
      <c r="N269">
        <v>1013</v>
      </c>
      <c r="O269" t="s">
        <v>492</v>
      </c>
      <c r="P269" t="s">
        <v>492</v>
      </c>
      <c r="Q269">
        <v>1</v>
      </c>
      <c r="X269">
        <v>16.29</v>
      </c>
      <c r="Y269">
        <v>0</v>
      </c>
      <c r="Z269">
        <v>0</v>
      </c>
      <c r="AA269">
        <v>0</v>
      </c>
      <c r="AB269">
        <v>8.89</v>
      </c>
      <c r="AC269">
        <v>0</v>
      </c>
      <c r="AD269">
        <v>1</v>
      </c>
      <c r="AE269">
        <v>1</v>
      </c>
      <c r="AF269" t="s">
        <v>3</v>
      </c>
      <c r="AG269">
        <v>16.29</v>
      </c>
      <c r="AH269">
        <v>2</v>
      </c>
      <c r="AI269">
        <v>78077183</v>
      </c>
      <c r="AJ269">
        <v>266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ROW(Source!A294)</f>
        <v>294</v>
      </c>
      <c r="B270">
        <v>78077192</v>
      </c>
      <c r="C270">
        <v>78077182</v>
      </c>
      <c r="D270">
        <v>121548</v>
      </c>
      <c r="E270">
        <v>1</v>
      </c>
      <c r="F270">
        <v>1</v>
      </c>
      <c r="G270">
        <v>1</v>
      </c>
      <c r="H270">
        <v>1</v>
      </c>
      <c r="I270" t="s">
        <v>19</v>
      </c>
      <c r="J270" t="s">
        <v>3</v>
      </c>
      <c r="K270" t="s">
        <v>525</v>
      </c>
      <c r="L270">
        <v>608254</v>
      </c>
      <c r="N270">
        <v>1013</v>
      </c>
      <c r="O270" t="s">
        <v>526</v>
      </c>
      <c r="P270" t="s">
        <v>526</v>
      </c>
      <c r="Q270">
        <v>1</v>
      </c>
      <c r="X270">
        <v>0.01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1</v>
      </c>
      <c r="AE270">
        <v>2</v>
      </c>
      <c r="AF270" t="s">
        <v>3</v>
      </c>
      <c r="AG270">
        <v>0.01</v>
      </c>
      <c r="AH270">
        <v>2</v>
      </c>
      <c r="AI270">
        <v>78077184</v>
      </c>
      <c r="AJ270">
        <v>267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ROW(Source!A294)</f>
        <v>294</v>
      </c>
      <c r="B271">
        <v>78077193</v>
      </c>
      <c r="C271">
        <v>78077182</v>
      </c>
      <c r="D271">
        <v>37802578</v>
      </c>
      <c r="E271">
        <v>1</v>
      </c>
      <c r="F271">
        <v>1</v>
      </c>
      <c r="G271">
        <v>1</v>
      </c>
      <c r="H271">
        <v>2</v>
      </c>
      <c r="I271" t="s">
        <v>549</v>
      </c>
      <c r="J271" t="s">
        <v>550</v>
      </c>
      <c r="K271" t="s">
        <v>551</v>
      </c>
      <c r="L271">
        <v>1368</v>
      </c>
      <c r="N271">
        <v>1011</v>
      </c>
      <c r="O271" t="s">
        <v>187</v>
      </c>
      <c r="P271" t="s">
        <v>187</v>
      </c>
      <c r="Q271">
        <v>1</v>
      </c>
      <c r="X271">
        <v>0.01</v>
      </c>
      <c r="Y271">
        <v>0</v>
      </c>
      <c r="Z271">
        <v>32.090000000000003</v>
      </c>
      <c r="AA271">
        <v>12.1</v>
      </c>
      <c r="AB271">
        <v>0</v>
      </c>
      <c r="AC271">
        <v>0</v>
      </c>
      <c r="AD271">
        <v>1</v>
      </c>
      <c r="AE271">
        <v>0</v>
      </c>
      <c r="AF271" t="s">
        <v>3</v>
      </c>
      <c r="AG271">
        <v>0.01</v>
      </c>
      <c r="AH271">
        <v>2</v>
      </c>
      <c r="AI271">
        <v>78077185</v>
      </c>
      <c r="AJ271">
        <v>268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ROW(Source!A294)</f>
        <v>294</v>
      </c>
      <c r="B272">
        <v>78077194</v>
      </c>
      <c r="C272">
        <v>78077182</v>
      </c>
      <c r="D272">
        <v>37803303</v>
      </c>
      <c r="E272">
        <v>1</v>
      </c>
      <c r="F272">
        <v>1</v>
      </c>
      <c r="G272">
        <v>1</v>
      </c>
      <c r="H272">
        <v>2</v>
      </c>
      <c r="I272" t="s">
        <v>552</v>
      </c>
      <c r="J272" t="s">
        <v>553</v>
      </c>
      <c r="K272" t="s">
        <v>554</v>
      </c>
      <c r="L272">
        <v>1368</v>
      </c>
      <c r="N272">
        <v>1011</v>
      </c>
      <c r="O272" t="s">
        <v>187</v>
      </c>
      <c r="P272" t="s">
        <v>187</v>
      </c>
      <c r="Q272">
        <v>1</v>
      </c>
      <c r="X272">
        <v>6.08</v>
      </c>
      <c r="Y272">
        <v>0</v>
      </c>
      <c r="Z272">
        <v>1.98</v>
      </c>
      <c r="AA272">
        <v>0</v>
      </c>
      <c r="AB272">
        <v>0</v>
      </c>
      <c r="AC272">
        <v>0</v>
      </c>
      <c r="AD272">
        <v>1</v>
      </c>
      <c r="AE272">
        <v>0</v>
      </c>
      <c r="AF272" t="s">
        <v>3</v>
      </c>
      <c r="AG272">
        <v>6.08</v>
      </c>
      <c r="AH272">
        <v>2</v>
      </c>
      <c r="AI272">
        <v>78077186</v>
      </c>
      <c r="AJ272">
        <v>269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ROW(Source!A294)</f>
        <v>294</v>
      </c>
      <c r="B273">
        <v>78077195</v>
      </c>
      <c r="C273">
        <v>78077182</v>
      </c>
      <c r="D273">
        <v>37804136</v>
      </c>
      <c r="E273">
        <v>1</v>
      </c>
      <c r="F273">
        <v>1</v>
      </c>
      <c r="G273">
        <v>1</v>
      </c>
      <c r="H273">
        <v>2</v>
      </c>
      <c r="I273" t="s">
        <v>555</v>
      </c>
      <c r="J273" t="s">
        <v>556</v>
      </c>
      <c r="K273" t="s">
        <v>557</v>
      </c>
      <c r="L273">
        <v>1368</v>
      </c>
      <c r="N273">
        <v>1011</v>
      </c>
      <c r="O273" t="s">
        <v>187</v>
      </c>
      <c r="P273" t="s">
        <v>187</v>
      </c>
      <c r="Q273">
        <v>1</v>
      </c>
      <c r="X273">
        <v>6.08</v>
      </c>
      <c r="Y273">
        <v>0</v>
      </c>
      <c r="Z273">
        <v>2.27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3</v>
      </c>
      <c r="AG273">
        <v>6.08</v>
      </c>
      <c r="AH273">
        <v>2</v>
      </c>
      <c r="AI273">
        <v>78077187</v>
      </c>
      <c r="AJ273">
        <v>270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ROW(Source!A294)</f>
        <v>294</v>
      </c>
      <c r="B274">
        <v>78077196</v>
      </c>
      <c r="C274">
        <v>78077182</v>
      </c>
      <c r="D274">
        <v>37737277</v>
      </c>
      <c r="E274">
        <v>1</v>
      </c>
      <c r="F274">
        <v>1</v>
      </c>
      <c r="G274">
        <v>1</v>
      </c>
      <c r="H274">
        <v>3</v>
      </c>
      <c r="I274" t="s">
        <v>558</v>
      </c>
      <c r="J274" t="s">
        <v>559</v>
      </c>
      <c r="K274" t="s">
        <v>560</v>
      </c>
      <c r="L274">
        <v>1348</v>
      </c>
      <c r="N274">
        <v>1009</v>
      </c>
      <c r="O274" t="s">
        <v>522</v>
      </c>
      <c r="P274" t="s">
        <v>522</v>
      </c>
      <c r="Q274">
        <v>1000</v>
      </c>
      <c r="X274">
        <v>1E-3</v>
      </c>
      <c r="Y274">
        <v>12430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 t="s">
        <v>36</v>
      </c>
      <c r="AG274">
        <v>0</v>
      </c>
      <c r="AH274">
        <v>2</v>
      </c>
      <c r="AI274">
        <v>78077188</v>
      </c>
      <c r="AJ274">
        <v>271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ROW(Source!A294)</f>
        <v>294</v>
      </c>
      <c r="B275">
        <v>78077197</v>
      </c>
      <c r="C275">
        <v>78077182</v>
      </c>
      <c r="D275">
        <v>37737063</v>
      </c>
      <c r="E275">
        <v>1</v>
      </c>
      <c r="F275">
        <v>1</v>
      </c>
      <c r="G275">
        <v>1</v>
      </c>
      <c r="H275">
        <v>3</v>
      </c>
      <c r="I275" t="s">
        <v>561</v>
      </c>
      <c r="J275" t="s">
        <v>562</v>
      </c>
      <c r="K275" t="s">
        <v>563</v>
      </c>
      <c r="L275">
        <v>1358</v>
      </c>
      <c r="N275">
        <v>1010</v>
      </c>
      <c r="O275" t="s">
        <v>509</v>
      </c>
      <c r="P275" t="s">
        <v>509</v>
      </c>
      <c r="Q275">
        <v>10</v>
      </c>
      <c r="X275">
        <v>20</v>
      </c>
      <c r="Y275">
        <v>1.8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36</v>
      </c>
      <c r="AG275">
        <v>0</v>
      </c>
      <c r="AH275">
        <v>2</v>
      </c>
      <c r="AI275">
        <v>78077189</v>
      </c>
      <c r="AJ275">
        <v>272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ROW(Source!A294)</f>
        <v>294</v>
      </c>
      <c r="B276">
        <v>78077198</v>
      </c>
      <c r="C276">
        <v>78077182</v>
      </c>
      <c r="D276">
        <v>37801918</v>
      </c>
      <c r="E276">
        <v>1</v>
      </c>
      <c r="F276">
        <v>1</v>
      </c>
      <c r="G276">
        <v>1</v>
      </c>
      <c r="H276">
        <v>3</v>
      </c>
      <c r="I276" t="s">
        <v>513</v>
      </c>
      <c r="J276" t="s">
        <v>514</v>
      </c>
      <c r="K276" t="s">
        <v>515</v>
      </c>
      <c r="L276">
        <v>1374</v>
      </c>
      <c r="N276">
        <v>1013</v>
      </c>
      <c r="O276" t="s">
        <v>516</v>
      </c>
      <c r="P276" t="s">
        <v>516</v>
      </c>
      <c r="Q276">
        <v>1</v>
      </c>
      <c r="X276">
        <v>2.9</v>
      </c>
      <c r="Y276">
        <v>1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0</v>
      </c>
      <c r="AF276" t="s">
        <v>36</v>
      </c>
      <c r="AG276">
        <v>0</v>
      </c>
      <c r="AH276">
        <v>2</v>
      </c>
      <c r="AI276">
        <v>78077190</v>
      </c>
      <c r="AJ276">
        <v>273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ROW(Source!A297)</f>
        <v>297</v>
      </c>
      <c r="B277">
        <v>78077211</v>
      </c>
      <c r="C277">
        <v>78077201</v>
      </c>
      <c r="D277">
        <v>23351341</v>
      </c>
      <c r="E277">
        <v>1</v>
      </c>
      <c r="F277">
        <v>1</v>
      </c>
      <c r="G277">
        <v>1</v>
      </c>
      <c r="H277">
        <v>1</v>
      </c>
      <c r="I277" t="s">
        <v>536</v>
      </c>
      <c r="J277" t="s">
        <v>3</v>
      </c>
      <c r="K277" t="s">
        <v>537</v>
      </c>
      <c r="L277">
        <v>1369</v>
      </c>
      <c r="N277">
        <v>1013</v>
      </c>
      <c r="O277" t="s">
        <v>492</v>
      </c>
      <c r="P277" t="s">
        <v>492</v>
      </c>
      <c r="Q277">
        <v>1</v>
      </c>
      <c r="X277">
        <v>19.04</v>
      </c>
      <c r="Y277">
        <v>0</v>
      </c>
      <c r="Z277">
        <v>0</v>
      </c>
      <c r="AA277">
        <v>0</v>
      </c>
      <c r="AB277">
        <v>8.7899999999999991</v>
      </c>
      <c r="AC277">
        <v>0</v>
      </c>
      <c r="AD277">
        <v>1</v>
      </c>
      <c r="AE277">
        <v>1</v>
      </c>
      <c r="AF277" t="s">
        <v>3</v>
      </c>
      <c r="AG277">
        <v>19.04</v>
      </c>
      <c r="AH277">
        <v>2</v>
      </c>
      <c r="AI277">
        <v>78077202</v>
      </c>
      <c r="AJ277">
        <v>274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ROW(Source!A297)</f>
        <v>297</v>
      </c>
      <c r="B278">
        <v>78077212</v>
      </c>
      <c r="C278">
        <v>78077201</v>
      </c>
      <c r="D278">
        <v>121548</v>
      </c>
      <c r="E278">
        <v>1</v>
      </c>
      <c r="F278">
        <v>1</v>
      </c>
      <c r="G278">
        <v>1</v>
      </c>
      <c r="H278">
        <v>1</v>
      </c>
      <c r="I278" t="s">
        <v>19</v>
      </c>
      <c r="J278" t="s">
        <v>3</v>
      </c>
      <c r="K278" t="s">
        <v>525</v>
      </c>
      <c r="L278">
        <v>608254</v>
      </c>
      <c r="N278">
        <v>1013</v>
      </c>
      <c r="O278" t="s">
        <v>526</v>
      </c>
      <c r="P278" t="s">
        <v>526</v>
      </c>
      <c r="Q278">
        <v>1</v>
      </c>
      <c r="X278">
        <v>0.09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2</v>
      </c>
      <c r="AF278" t="s">
        <v>3</v>
      </c>
      <c r="AG278">
        <v>0.09</v>
      </c>
      <c r="AH278">
        <v>2</v>
      </c>
      <c r="AI278">
        <v>78077203</v>
      </c>
      <c r="AJ278">
        <v>275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ROW(Source!A297)</f>
        <v>297</v>
      </c>
      <c r="B279">
        <v>78077213</v>
      </c>
      <c r="C279">
        <v>78077201</v>
      </c>
      <c r="D279">
        <v>37802432</v>
      </c>
      <c r="E279">
        <v>1</v>
      </c>
      <c r="F279">
        <v>1</v>
      </c>
      <c r="G279">
        <v>1</v>
      </c>
      <c r="H279">
        <v>2</v>
      </c>
      <c r="I279" t="s">
        <v>527</v>
      </c>
      <c r="J279" t="s">
        <v>528</v>
      </c>
      <c r="K279" t="s">
        <v>529</v>
      </c>
      <c r="L279">
        <v>1368</v>
      </c>
      <c r="N279">
        <v>1011</v>
      </c>
      <c r="O279" t="s">
        <v>187</v>
      </c>
      <c r="P279" t="s">
        <v>187</v>
      </c>
      <c r="Q279">
        <v>1</v>
      </c>
      <c r="X279">
        <v>0.09</v>
      </c>
      <c r="Y279">
        <v>0</v>
      </c>
      <c r="Z279">
        <v>138.54</v>
      </c>
      <c r="AA279">
        <v>12.1</v>
      </c>
      <c r="AB279">
        <v>0</v>
      </c>
      <c r="AC279">
        <v>0</v>
      </c>
      <c r="AD279">
        <v>1</v>
      </c>
      <c r="AE279">
        <v>0</v>
      </c>
      <c r="AF279" t="s">
        <v>3</v>
      </c>
      <c r="AG279">
        <v>0.09</v>
      </c>
      <c r="AH279">
        <v>2</v>
      </c>
      <c r="AI279">
        <v>78077204</v>
      </c>
      <c r="AJ279">
        <v>276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ROW(Source!A297)</f>
        <v>297</v>
      </c>
      <c r="B280">
        <v>78077214</v>
      </c>
      <c r="C280">
        <v>78077201</v>
      </c>
      <c r="D280">
        <v>37802657</v>
      </c>
      <c r="E280">
        <v>1</v>
      </c>
      <c r="F280">
        <v>1</v>
      </c>
      <c r="G280">
        <v>1</v>
      </c>
      <c r="H280">
        <v>2</v>
      </c>
      <c r="I280" t="s">
        <v>564</v>
      </c>
      <c r="J280" t="s">
        <v>565</v>
      </c>
      <c r="K280" t="s">
        <v>566</v>
      </c>
      <c r="L280">
        <v>1368</v>
      </c>
      <c r="N280">
        <v>1011</v>
      </c>
      <c r="O280" t="s">
        <v>187</v>
      </c>
      <c r="P280" t="s">
        <v>187</v>
      </c>
      <c r="Q280">
        <v>1</v>
      </c>
      <c r="X280">
        <v>2.16</v>
      </c>
      <c r="Y280">
        <v>0</v>
      </c>
      <c r="Z280">
        <v>7.55</v>
      </c>
      <c r="AA280">
        <v>0</v>
      </c>
      <c r="AB280">
        <v>0</v>
      </c>
      <c r="AC280">
        <v>0</v>
      </c>
      <c r="AD280">
        <v>1</v>
      </c>
      <c r="AE280">
        <v>0</v>
      </c>
      <c r="AF280" t="s">
        <v>3</v>
      </c>
      <c r="AG280">
        <v>2.16</v>
      </c>
      <c r="AH280">
        <v>2</v>
      </c>
      <c r="AI280">
        <v>78077205</v>
      </c>
      <c r="AJ280">
        <v>277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ROW(Source!A297)</f>
        <v>297</v>
      </c>
      <c r="B281">
        <v>78077215</v>
      </c>
      <c r="C281">
        <v>78077201</v>
      </c>
      <c r="D281">
        <v>37804136</v>
      </c>
      <c r="E281">
        <v>1</v>
      </c>
      <c r="F281">
        <v>1</v>
      </c>
      <c r="G281">
        <v>1</v>
      </c>
      <c r="H281">
        <v>2</v>
      </c>
      <c r="I281" t="s">
        <v>555</v>
      </c>
      <c r="J281" t="s">
        <v>556</v>
      </c>
      <c r="K281" t="s">
        <v>557</v>
      </c>
      <c r="L281">
        <v>1368</v>
      </c>
      <c r="N281">
        <v>1011</v>
      </c>
      <c r="O281" t="s">
        <v>187</v>
      </c>
      <c r="P281" t="s">
        <v>187</v>
      </c>
      <c r="Q281">
        <v>1</v>
      </c>
      <c r="X281">
        <v>3.87</v>
      </c>
      <c r="Y281">
        <v>0</v>
      </c>
      <c r="Z281">
        <v>2.27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3</v>
      </c>
      <c r="AG281">
        <v>3.87</v>
      </c>
      <c r="AH281">
        <v>2</v>
      </c>
      <c r="AI281">
        <v>78077206</v>
      </c>
      <c r="AJ281">
        <v>278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ROW(Source!A297)</f>
        <v>297</v>
      </c>
      <c r="B282">
        <v>78077216</v>
      </c>
      <c r="C282">
        <v>78077201</v>
      </c>
      <c r="D282">
        <v>37804456</v>
      </c>
      <c r="E282">
        <v>1</v>
      </c>
      <c r="F282">
        <v>1</v>
      </c>
      <c r="G282">
        <v>1</v>
      </c>
      <c r="H282">
        <v>2</v>
      </c>
      <c r="I282" t="s">
        <v>530</v>
      </c>
      <c r="J282" t="s">
        <v>531</v>
      </c>
      <c r="K282" t="s">
        <v>532</v>
      </c>
      <c r="L282">
        <v>1368</v>
      </c>
      <c r="N282">
        <v>1011</v>
      </c>
      <c r="O282" t="s">
        <v>187</v>
      </c>
      <c r="P282" t="s">
        <v>187</v>
      </c>
      <c r="Q282">
        <v>1</v>
      </c>
      <c r="X282">
        <v>0.09</v>
      </c>
      <c r="Y282">
        <v>0</v>
      </c>
      <c r="Z282">
        <v>91.76</v>
      </c>
      <c r="AA282">
        <v>10.35</v>
      </c>
      <c r="AB282">
        <v>0</v>
      </c>
      <c r="AC282">
        <v>0</v>
      </c>
      <c r="AD282">
        <v>1</v>
      </c>
      <c r="AE282">
        <v>0</v>
      </c>
      <c r="AF282" t="s">
        <v>3</v>
      </c>
      <c r="AG282">
        <v>0.09</v>
      </c>
      <c r="AH282">
        <v>2</v>
      </c>
      <c r="AI282">
        <v>78077207</v>
      </c>
      <c r="AJ282">
        <v>279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ROW(Source!A297)</f>
        <v>297</v>
      </c>
      <c r="B283">
        <v>78077217</v>
      </c>
      <c r="C283">
        <v>78077201</v>
      </c>
      <c r="D283">
        <v>37736610</v>
      </c>
      <c r="E283">
        <v>1</v>
      </c>
      <c r="F283">
        <v>1</v>
      </c>
      <c r="G283">
        <v>1</v>
      </c>
      <c r="H283">
        <v>3</v>
      </c>
      <c r="I283" t="s">
        <v>567</v>
      </c>
      <c r="J283" t="s">
        <v>568</v>
      </c>
      <c r="K283" t="s">
        <v>569</v>
      </c>
      <c r="L283">
        <v>1346</v>
      </c>
      <c r="N283">
        <v>1009</v>
      </c>
      <c r="O283" t="s">
        <v>505</v>
      </c>
      <c r="P283" t="s">
        <v>505</v>
      </c>
      <c r="Q283">
        <v>1</v>
      </c>
      <c r="X283">
        <v>0.96</v>
      </c>
      <c r="Y283">
        <v>12.65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0</v>
      </c>
      <c r="AF283" t="s">
        <v>36</v>
      </c>
      <c r="AG283">
        <v>0</v>
      </c>
      <c r="AH283">
        <v>2</v>
      </c>
      <c r="AI283">
        <v>78077208</v>
      </c>
      <c r="AJ283">
        <v>280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ROW(Source!A297)</f>
        <v>297</v>
      </c>
      <c r="B284">
        <v>78077218</v>
      </c>
      <c r="C284">
        <v>78077201</v>
      </c>
      <c r="D284">
        <v>37744900</v>
      </c>
      <c r="E284">
        <v>1</v>
      </c>
      <c r="F284">
        <v>1</v>
      </c>
      <c r="G284">
        <v>1</v>
      </c>
      <c r="H284">
        <v>3</v>
      </c>
      <c r="I284" t="s">
        <v>570</v>
      </c>
      <c r="J284" t="s">
        <v>571</v>
      </c>
      <c r="K284" t="s">
        <v>572</v>
      </c>
      <c r="L284">
        <v>1346</v>
      </c>
      <c r="N284">
        <v>1009</v>
      </c>
      <c r="O284" t="s">
        <v>505</v>
      </c>
      <c r="P284" t="s">
        <v>505</v>
      </c>
      <c r="Q284">
        <v>1</v>
      </c>
      <c r="X284">
        <v>0.2</v>
      </c>
      <c r="Y284">
        <v>26.18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0</v>
      </c>
      <c r="AF284" t="s">
        <v>36</v>
      </c>
      <c r="AG284">
        <v>0</v>
      </c>
      <c r="AH284">
        <v>2</v>
      </c>
      <c r="AI284">
        <v>78077209</v>
      </c>
      <c r="AJ284">
        <v>281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ROW(Source!A297)</f>
        <v>297</v>
      </c>
      <c r="B285">
        <v>78077219</v>
      </c>
      <c r="C285">
        <v>78077201</v>
      </c>
      <c r="D285">
        <v>37801918</v>
      </c>
      <c r="E285">
        <v>1</v>
      </c>
      <c r="F285">
        <v>1</v>
      </c>
      <c r="G285">
        <v>1</v>
      </c>
      <c r="H285">
        <v>3</v>
      </c>
      <c r="I285" t="s">
        <v>513</v>
      </c>
      <c r="J285" t="s">
        <v>514</v>
      </c>
      <c r="K285" t="s">
        <v>515</v>
      </c>
      <c r="L285">
        <v>1374</v>
      </c>
      <c r="N285">
        <v>1013</v>
      </c>
      <c r="O285" t="s">
        <v>516</v>
      </c>
      <c r="P285" t="s">
        <v>516</v>
      </c>
      <c r="Q285">
        <v>1</v>
      </c>
      <c r="X285">
        <v>3.35</v>
      </c>
      <c r="Y285">
        <v>1</v>
      </c>
      <c r="Z285">
        <v>0</v>
      </c>
      <c r="AA285">
        <v>0</v>
      </c>
      <c r="AB285">
        <v>0</v>
      </c>
      <c r="AC285">
        <v>0</v>
      </c>
      <c r="AD285">
        <v>1</v>
      </c>
      <c r="AE285">
        <v>0</v>
      </c>
      <c r="AF285" t="s">
        <v>36</v>
      </c>
      <c r="AG285">
        <v>0</v>
      </c>
      <c r="AH285">
        <v>2</v>
      </c>
      <c r="AI285">
        <v>78077210</v>
      </c>
      <c r="AJ285">
        <v>282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ROW(Source!A300)</f>
        <v>300</v>
      </c>
      <c r="B286">
        <v>78077229</v>
      </c>
      <c r="C286">
        <v>78077222</v>
      </c>
      <c r="D286">
        <v>23356398</v>
      </c>
      <c r="E286">
        <v>1</v>
      </c>
      <c r="F286">
        <v>1</v>
      </c>
      <c r="G286">
        <v>1</v>
      </c>
      <c r="H286">
        <v>1</v>
      </c>
      <c r="I286" t="s">
        <v>497</v>
      </c>
      <c r="J286" t="s">
        <v>3</v>
      </c>
      <c r="K286" t="s">
        <v>498</v>
      </c>
      <c r="L286">
        <v>1369</v>
      </c>
      <c r="N286">
        <v>1013</v>
      </c>
      <c r="O286" t="s">
        <v>492</v>
      </c>
      <c r="P286" t="s">
        <v>492</v>
      </c>
      <c r="Q286">
        <v>1</v>
      </c>
      <c r="X286">
        <v>3.67</v>
      </c>
      <c r="Y286">
        <v>0</v>
      </c>
      <c r="Z286">
        <v>0</v>
      </c>
      <c r="AA286">
        <v>0</v>
      </c>
      <c r="AB286">
        <v>9.4</v>
      </c>
      <c r="AC286">
        <v>0</v>
      </c>
      <c r="AD286">
        <v>1</v>
      </c>
      <c r="AE286">
        <v>1</v>
      </c>
      <c r="AF286" t="s">
        <v>3</v>
      </c>
      <c r="AG286">
        <v>3.67</v>
      </c>
      <c r="AH286">
        <v>2</v>
      </c>
      <c r="AI286">
        <v>78077223</v>
      </c>
      <c r="AJ286">
        <v>283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ROW(Source!A300)</f>
        <v>300</v>
      </c>
      <c r="B287">
        <v>78077230</v>
      </c>
      <c r="C287">
        <v>78077222</v>
      </c>
      <c r="D287">
        <v>121548</v>
      </c>
      <c r="E287">
        <v>1</v>
      </c>
      <c r="F287">
        <v>1</v>
      </c>
      <c r="G287">
        <v>1</v>
      </c>
      <c r="H287">
        <v>1</v>
      </c>
      <c r="I287" t="s">
        <v>19</v>
      </c>
      <c r="J287" t="s">
        <v>3</v>
      </c>
      <c r="K287" t="s">
        <v>525</v>
      </c>
      <c r="L287">
        <v>608254</v>
      </c>
      <c r="N287">
        <v>1013</v>
      </c>
      <c r="O287" t="s">
        <v>526</v>
      </c>
      <c r="P287" t="s">
        <v>526</v>
      </c>
      <c r="Q287">
        <v>1</v>
      </c>
      <c r="X287">
        <v>1.37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1</v>
      </c>
      <c r="AE287">
        <v>2</v>
      </c>
      <c r="AF287" t="s">
        <v>3</v>
      </c>
      <c r="AG287">
        <v>1.37</v>
      </c>
      <c r="AH287">
        <v>2</v>
      </c>
      <c r="AI287">
        <v>78077224</v>
      </c>
      <c r="AJ287">
        <v>284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ROW(Source!A300)</f>
        <v>300</v>
      </c>
      <c r="B288">
        <v>78077231</v>
      </c>
      <c r="C288">
        <v>78077222</v>
      </c>
      <c r="D288">
        <v>37802432</v>
      </c>
      <c r="E288">
        <v>1</v>
      </c>
      <c r="F288">
        <v>1</v>
      </c>
      <c r="G288">
        <v>1</v>
      </c>
      <c r="H288">
        <v>2</v>
      </c>
      <c r="I288" t="s">
        <v>527</v>
      </c>
      <c r="J288" t="s">
        <v>528</v>
      </c>
      <c r="K288" t="s">
        <v>529</v>
      </c>
      <c r="L288">
        <v>1368</v>
      </c>
      <c r="N288">
        <v>1011</v>
      </c>
      <c r="O288" t="s">
        <v>187</v>
      </c>
      <c r="P288" t="s">
        <v>187</v>
      </c>
      <c r="Q288">
        <v>1</v>
      </c>
      <c r="X288">
        <v>0.02</v>
      </c>
      <c r="Y288">
        <v>0</v>
      </c>
      <c r="Z288">
        <v>138.54</v>
      </c>
      <c r="AA288">
        <v>12.1</v>
      </c>
      <c r="AB288">
        <v>0</v>
      </c>
      <c r="AC288">
        <v>0</v>
      </c>
      <c r="AD288">
        <v>1</v>
      </c>
      <c r="AE288">
        <v>0</v>
      </c>
      <c r="AF288" t="s">
        <v>3</v>
      </c>
      <c r="AG288">
        <v>0.02</v>
      </c>
      <c r="AH288">
        <v>2</v>
      </c>
      <c r="AI288">
        <v>78077225</v>
      </c>
      <c r="AJ288">
        <v>285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ROW(Source!A300)</f>
        <v>300</v>
      </c>
      <c r="B289">
        <v>78077232</v>
      </c>
      <c r="C289">
        <v>78077222</v>
      </c>
      <c r="D289">
        <v>37802585</v>
      </c>
      <c r="E289">
        <v>1</v>
      </c>
      <c r="F289">
        <v>1</v>
      </c>
      <c r="G289">
        <v>1</v>
      </c>
      <c r="H289">
        <v>2</v>
      </c>
      <c r="I289" t="s">
        <v>607</v>
      </c>
      <c r="J289" t="s">
        <v>608</v>
      </c>
      <c r="K289" t="s">
        <v>609</v>
      </c>
      <c r="L289">
        <v>1368</v>
      </c>
      <c r="N289">
        <v>1011</v>
      </c>
      <c r="O289" t="s">
        <v>187</v>
      </c>
      <c r="P289" t="s">
        <v>187</v>
      </c>
      <c r="Q289">
        <v>1</v>
      </c>
      <c r="X289">
        <v>1.35</v>
      </c>
      <c r="Y289">
        <v>0</v>
      </c>
      <c r="Z289">
        <v>155.38999999999999</v>
      </c>
      <c r="AA289">
        <v>12.1</v>
      </c>
      <c r="AB289">
        <v>0</v>
      </c>
      <c r="AC289">
        <v>0</v>
      </c>
      <c r="AD289">
        <v>1</v>
      </c>
      <c r="AE289">
        <v>0</v>
      </c>
      <c r="AF289" t="s">
        <v>3</v>
      </c>
      <c r="AG289">
        <v>1.35</v>
      </c>
      <c r="AH289">
        <v>2</v>
      </c>
      <c r="AI289">
        <v>78077226</v>
      </c>
      <c r="AJ289">
        <v>286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ROW(Source!A300)</f>
        <v>300</v>
      </c>
      <c r="B290">
        <v>78077233</v>
      </c>
      <c r="C290">
        <v>78077222</v>
      </c>
      <c r="D290">
        <v>37804456</v>
      </c>
      <c r="E290">
        <v>1</v>
      </c>
      <c r="F290">
        <v>1</v>
      </c>
      <c r="G290">
        <v>1</v>
      </c>
      <c r="H290">
        <v>2</v>
      </c>
      <c r="I290" t="s">
        <v>530</v>
      </c>
      <c r="J290" t="s">
        <v>531</v>
      </c>
      <c r="K290" t="s">
        <v>532</v>
      </c>
      <c r="L290">
        <v>1368</v>
      </c>
      <c r="N290">
        <v>1011</v>
      </c>
      <c r="O290" t="s">
        <v>187</v>
      </c>
      <c r="P290" t="s">
        <v>187</v>
      </c>
      <c r="Q290">
        <v>1</v>
      </c>
      <c r="X290">
        <v>0.02</v>
      </c>
      <c r="Y290">
        <v>0</v>
      </c>
      <c r="Z290">
        <v>91.76</v>
      </c>
      <c r="AA290">
        <v>10.35</v>
      </c>
      <c r="AB290">
        <v>0</v>
      </c>
      <c r="AC290">
        <v>0</v>
      </c>
      <c r="AD290">
        <v>1</v>
      </c>
      <c r="AE290">
        <v>0</v>
      </c>
      <c r="AF290" t="s">
        <v>3</v>
      </c>
      <c r="AG290">
        <v>0.02</v>
      </c>
      <c r="AH290">
        <v>2</v>
      </c>
      <c r="AI290">
        <v>78077227</v>
      </c>
      <c r="AJ290">
        <v>287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ROW(Source!A300)</f>
        <v>300</v>
      </c>
      <c r="B291">
        <v>78077234</v>
      </c>
      <c r="C291">
        <v>78077222</v>
      </c>
      <c r="D291">
        <v>37801918</v>
      </c>
      <c r="E291">
        <v>1</v>
      </c>
      <c r="F291">
        <v>1</v>
      </c>
      <c r="G291">
        <v>1</v>
      </c>
      <c r="H291">
        <v>3</v>
      </c>
      <c r="I291" t="s">
        <v>513</v>
      </c>
      <c r="J291" t="s">
        <v>514</v>
      </c>
      <c r="K291" t="s">
        <v>515</v>
      </c>
      <c r="L291">
        <v>1374</v>
      </c>
      <c r="N291">
        <v>1013</v>
      </c>
      <c r="O291" t="s">
        <v>516</v>
      </c>
      <c r="P291" t="s">
        <v>516</v>
      </c>
      <c r="Q291">
        <v>1</v>
      </c>
      <c r="X291">
        <v>0.69</v>
      </c>
      <c r="Y291">
        <v>1</v>
      </c>
      <c r="Z291">
        <v>0</v>
      </c>
      <c r="AA291">
        <v>0</v>
      </c>
      <c r="AB291">
        <v>0</v>
      </c>
      <c r="AC291">
        <v>0</v>
      </c>
      <c r="AD291">
        <v>1</v>
      </c>
      <c r="AE291">
        <v>0</v>
      </c>
      <c r="AF291" t="s">
        <v>3</v>
      </c>
      <c r="AG291">
        <v>0.69</v>
      </c>
      <c r="AH291">
        <v>2</v>
      </c>
      <c r="AI291">
        <v>78077228</v>
      </c>
      <c r="AJ291">
        <v>288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ROW(Source!A306)</f>
        <v>306</v>
      </c>
      <c r="B292">
        <v>78077251</v>
      </c>
      <c r="C292">
        <v>78077240</v>
      </c>
      <c r="D292">
        <v>23351341</v>
      </c>
      <c r="E292">
        <v>1</v>
      </c>
      <c r="F292">
        <v>1</v>
      </c>
      <c r="G292">
        <v>1</v>
      </c>
      <c r="H292">
        <v>1</v>
      </c>
      <c r="I292" t="s">
        <v>536</v>
      </c>
      <c r="J292" t="s">
        <v>3</v>
      </c>
      <c r="K292" t="s">
        <v>537</v>
      </c>
      <c r="L292">
        <v>1369</v>
      </c>
      <c r="N292">
        <v>1013</v>
      </c>
      <c r="O292" t="s">
        <v>492</v>
      </c>
      <c r="P292" t="s">
        <v>492</v>
      </c>
      <c r="Q292">
        <v>1</v>
      </c>
      <c r="X292">
        <v>4.49</v>
      </c>
      <c r="Y292">
        <v>0</v>
      </c>
      <c r="Z292">
        <v>0</v>
      </c>
      <c r="AA292">
        <v>0</v>
      </c>
      <c r="AB292">
        <v>8.7899999999999991</v>
      </c>
      <c r="AC292">
        <v>0</v>
      </c>
      <c r="AD292">
        <v>1</v>
      </c>
      <c r="AE292">
        <v>1</v>
      </c>
      <c r="AF292" t="s">
        <v>3</v>
      </c>
      <c r="AG292">
        <v>4.49</v>
      </c>
      <c r="AH292">
        <v>2</v>
      </c>
      <c r="AI292">
        <v>78077241</v>
      </c>
      <c r="AJ292">
        <v>289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ROW(Source!A306)</f>
        <v>306</v>
      </c>
      <c r="B293">
        <v>78077252</v>
      </c>
      <c r="C293">
        <v>78077240</v>
      </c>
      <c r="D293">
        <v>121548</v>
      </c>
      <c r="E293">
        <v>1</v>
      </c>
      <c r="F293">
        <v>1</v>
      </c>
      <c r="G293">
        <v>1</v>
      </c>
      <c r="H293">
        <v>1</v>
      </c>
      <c r="I293" t="s">
        <v>19</v>
      </c>
      <c r="J293" t="s">
        <v>3</v>
      </c>
      <c r="K293" t="s">
        <v>525</v>
      </c>
      <c r="L293">
        <v>608254</v>
      </c>
      <c r="N293">
        <v>1013</v>
      </c>
      <c r="O293" t="s">
        <v>526</v>
      </c>
      <c r="P293" t="s">
        <v>526</v>
      </c>
      <c r="Q293">
        <v>1</v>
      </c>
      <c r="X293">
        <v>0.01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2</v>
      </c>
      <c r="AF293" t="s">
        <v>3</v>
      </c>
      <c r="AG293">
        <v>0.01</v>
      </c>
      <c r="AH293">
        <v>2</v>
      </c>
      <c r="AI293">
        <v>78077242</v>
      </c>
      <c r="AJ293">
        <v>290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ROW(Source!A306)</f>
        <v>306</v>
      </c>
      <c r="B294">
        <v>78077253</v>
      </c>
      <c r="C294">
        <v>78077240</v>
      </c>
      <c r="D294">
        <v>37802432</v>
      </c>
      <c r="E294">
        <v>1</v>
      </c>
      <c r="F294">
        <v>1</v>
      </c>
      <c r="G294">
        <v>1</v>
      </c>
      <c r="H294">
        <v>2</v>
      </c>
      <c r="I294" t="s">
        <v>527</v>
      </c>
      <c r="J294" t="s">
        <v>528</v>
      </c>
      <c r="K294" t="s">
        <v>529</v>
      </c>
      <c r="L294">
        <v>1368</v>
      </c>
      <c r="N294">
        <v>1011</v>
      </c>
      <c r="O294" t="s">
        <v>187</v>
      </c>
      <c r="P294" t="s">
        <v>187</v>
      </c>
      <c r="Q294">
        <v>1</v>
      </c>
      <c r="X294">
        <v>0.01</v>
      </c>
      <c r="Y294">
        <v>0</v>
      </c>
      <c r="Z294">
        <v>138.54</v>
      </c>
      <c r="AA294">
        <v>12.1</v>
      </c>
      <c r="AB294">
        <v>0</v>
      </c>
      <c r="AC294">
        <v>0</v>
      </c>
      <c r="AD294">
        <v>1</v>
      </c>
      <c r="AE294">
        <v>0</v>
      </c>
      <c r="AF294" t="s">
        <v>3</v>
      </c>
      <c r="AG294">
        <v>0.01</v>
      </c>
      <c r="AH294">
        <v>2</v>
      </c>
      <c r="AI294">
        <v>78077243</v>
      </c>
      <c r="AJ294">
        <v>291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ROW(Source!A306)</f>
        <v>306</v>
      </c>
      <c r="B295">
        <v>78077254</v>
      </c>
      <c r="C295">
        <v>78077240</v>
      </c>
      <c r="D295">
        <v>37804456</v>
      </c>
      <c r="E295">
        <v>1</v>
      </c>
      <c r="F295">
        <v>1</v>
      </c>
      <c r="G295">
        <v>1</v>
      </c>
      <c r="H295">
        <v>2</v>
      </c>
      <c r="I295" t="s">
        <v>530</v>
      </c>
      <c r="J295" t="s">
        <v>531</v>
      </c>
      <c r="K295" t="s">
        <v>532</v>
      </c>
      <c r="L295">
        <v>1368</v>
      </c>
      <c r="N295">
        <v>1011</v>
      </c>
      <c r="O295" t="s">
        <v>187</v>
      </c>
      <c r="P295" t="s">
        <v>187</v>
      </c>
      <c r="Q295">
        <v>1</v>
      </c>
      <c r="X295">
        <v>0.01</v>
      </c>
      <c r="Y295">
        <v>0</v>
      </c>
      <c r="Z295">
        <v>91.76</v>
      </c>
      <c r="AA295">
        <v>10.35</v>
      </c>
      <c r="AB295">
        <v>0</v>
      </c>
      <c r="AC295">
        <v>0</v>
      </c>
      <c r="AD295">
        <v>1</v>
      </c>
      <c r="AE295">
        <v>0</v>
      </c>
      <c r="AF295" t="s">
        <v>3</v>
      </c>
      <c r="AG295">
        <v>0.01</v>
      </c>
      <c r="AH295">
        <v>2</v>
      </c>
      <c r="AI295">
        <v>78077244</v>
      </c>
      <c r="AJ295">
        <v>292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ROW(Source!A306)</f>
        <v>306</v>
      </c>
      <c r="B296">
        <v>78077255</v>
      </c>
      <c r="C296">
        <v>78077240</v>
      </c>
      <c r="D296">
        <v>37730303</v>
      </c>
      <c r="E296">
        <v>1</v>
      </c>
      <c r="F296">
        <v>1</v>
      </c>
      <c r="G296">
        <v>1</v>
      </c>
      <c r="H296">
        <v>3</v>
      </c>
      <c r="I296" t="s">
        <v>573</v>
      </c>
      <c r="J296" t="s">
        <v>574</v>
      </c>
      <c r="K296" t="s">
        <v>575</v>
      </c>
      <c r="L296">
        <v>1348</v>
      </c>
      <c r="N296">
        <v>1009</v>
      </c>
      <c r="O296" t="s">
        <v>522</v>
      </c>
      <c r="P296" t="s">
        <v>522</v>
      </c>
      <c r="Q296">
        <v>1000</v>
      </c>
      <c r="X296">
        <v>4.2999999999999999E-4</v>
      </c>
      <c r="Y296">
        <v>1820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0</v>
      </c>
      <c r="AF296" t="s">
        <v>36</v>
      </c>
      <c r="AG296">
        <v>0</v>
      </c>
      <c r="AH296">
        <v>2</v>
      </c>
      <c r="AI296">
        <v>78077245</v>
      </c>
      <c r="AJ296">
        <v>293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ROW(Source!A306)</f>
        <v>306</v>
      </c>
      <c r="B297">
        <v>78077256</v>
      </c>
      <c r="C297">
        <v>78077240</v>
      </c>
      <c r="D297">
        <v>37732563</v>
      </c>
      <c r="E297">
        <v>1</v>
      </c>
      <c r="F297">
        <v>1</v>
      </c>
      <c r="G297">
        <v>1</v>
      </c>
      <c r="H297">
        <v>3</v>
      </c>
      <c r="I297" t="s">
        <v>538</v>
      </c>
      <c r="J297" t="s">
        <v>539</v>
      </c>
      <c r="K297" t="s">
        <v>540</v>
      </c>
      <c r="L297">
        <v>1346</v>
      </c>
      <c r="N297">
        <v>1009</v>
      </c>
      <c r="O297" t="s">
        <v>505</v>
      </c>
      <c r="P297" t="s">
        <v>505</v>
      </c>
      <c r="Q297">
        <v>1</v>
      </c>
      <c r="X297">
        <v>0.02</v>
      </c>
      <c r="Y297">
        <v>29.04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 t="s">
        <v>36</v>
      </c>
      <c r="AG297">
        <v>0</v>
      </c>
      <c r="AH297">
        <v>2</v>
      </c>
      <c r="AI297">
        <v>78077246</v>
      </c>
      <c r="AJ297">
        <v>294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ROW(Source!A306)</f>
        <v>306</v>
      </c>
      <c r="B298">
        <v>78077257</v>
      </c>
      <c r="C298">
        <v>78077240</v>
      </c>
      <c r="D298">
        <v>37733044</v>
      </c>
      <c r="E298">
        <v>1</v>
      </c>
      <c r="F298">
        <v>1</v>
      </c>
      <c r="G298">
        <v>1</v>
      </c>
      <c r="H298">
        <v>3</v>
      </c>
      <c r="I298" t="s">
        <v>544</v>
      </c>
      <c r="J298" t="s">
        <v>545</v>
      </c>
      <c r="K298" t="s">
        <v>546</v>
      </c>
      <c r="L298">
        <v>1346</v>
      </c>
      <c r="N298">
        <v>1009</v>
      </c>
      <c r="O298" t="s">
        <v>505</v>
      </c>
      <c r="P298" t="s">
        <v>505</v>
      </c>
      <c r="Q298">
        <v>1</v>
      </c>
      <c r="X298">
        <v>0.16</v>
      </c>
      <c r="Y298">
        <v>31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36</v>
      </c>
      <c r="AG298">
        <v>0</v>
      </c>
      <c r="AH298">
        <v>2</v>
      </c>
      <c r="AI298">
        <v>78077247</v>
      </c>
      <c r="AJ298">
        <v>295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ROW(Source!A306)</f>
        <v>306</v>
      </c>
      <c r="B299">
        <v>78077258</v>
      </c>
      <c r="C299">
        <v>78077240</v>
      </c>
      <c r="D299">
        <v>37791582</v>
      </c>
      <c r="E299">
        <v>1</v>
      </c>
      <c r="F299">
        <v>1</v>
      </c>
      <c r="G299">
        <v>1</v>
      </c>
      <c r="H299">
        <v>3</v>
      </c>
      <c r="I299" t="s">
        <v>576</v>
      </c>
      <c r="J299" t="s">
        <v>577</v>
      </c>
      <c r="K299" t="s">
        <v>578</v>
      </c>
      <c r="L299">
        <v>1354</v>
      </c>
      <c r="N299">
        <v>1010</v>
      </c>
      <c r="O299" t="s">
        <v>258</v>
      </c>
      <c r="P299" t="s">
        <v>258</v>
      </c>
      <c r="Q299">
        <v>1</v>
      </c>
      <c r="X299">
        <v>5</v>
      </c>
      <c r="Y299">
        <v>0.67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0</v>
      </c>
      <c r="AF299" t="s">
        <v>36</v>
      </c>
      <c r="AG299">
        <v>0</v>
      </c>
      <c r="AH299">
        <v>2</v>
      </c>
      <c r="AI299">
        <v>78077248</v>
      </c>
      <c r="AJ299">
        <v>296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ROW(Source!A306)</f>
        <v>306</v>
      </c>
      <c r="B300">
        <v>78077259</v>
      </c>
      <c r="C300">
        <v>78077240</v>
      </c>
      <c r="D300">
        <v>37800647</v>
      </c>
      <c r="E300">
        <v>1</v>
      </c>
      <c r="F300">
        <v>1</v>
      </c>
      <c r="G300">
        <v>1</v>
      </c>
      <c r="H300">
        <v>3</v>
      </c>
      <c r="I300" t="s">
        <v>579</v>
      </c>
      <c r="J300" t="s">
        <v>580</v>
      </c>
      <c r="K300" t="s">
        <v>581</v>
      </c>
      <c r="L300">
        <v>1356</v>
      </c>
      <c r="N300">
        <v>1010</v>
      </c>
      <c r="O300" t="s">
        <v>582</v>
      </c>
      <c r="P300" t="s">
        <v>582</v>
      </c>
      <c r="Q300">
        <v>1000</v>
      </c>
      <c r="X300">
        <v>1.2200000000000001E-2</v>
      </c>
      <c r="Y300">
        <v>76.53</v>
      </c>
      <c r="Z300">
        <v>0</v>
      </c>
      <c r="AA300">
        <v>0</v>
      </c>
      <c r="AB300">
        <v>0</v>
      </c>
      <c r="AC300">
        <v>0</v>
      </c>
      <c r="AD300">
        <v>1</v>
      </c>
      <c r="AE300">
        <v>0</v>
      </c>
      <c r="AF300" t="s">
        <v>36</v>
      </c>
      <c r="AG300">
        <v>0</v>
      </c>
      <c r="AH300">
        <v>2</v>
      </c>
      <c r="AI300">
        <v>78077249</v>
      </c>
      <c r="AJ300">
        <v>297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ROW(Source!A306)</f>
        <v>306</v>
      </c>
      <c r="B301">
        <v>78077260</v>
      </c>
      <c r="C301">
        <v>78077240</v>
      </c>
      <c r="D301">
        <v>37801918</v>
      </c>
      <c r="E301">
        <v>1</v>
      </c>
      <c r="F301">
        <v>1</v>
      </c>
      <c r="G301">
        <v>1</v>
      </c>
      <c r="H301">
        <v>3</v>
      </c>
      <c r="I301" t="s">
        <v>513</v>
      </c>
      <c r="J301" t="s">
        <v>514</v>
      </c>
      <c r="K301" t="s">
        <v>515</v>
      </c>
      <c r="L301">
        <v>1374</v>
      </c>
      <c r="N301">
        <v>1013</v>
      </c>
      <c r="O301" t="s">
        <v>516</v>
      </c>
      <c r="P301" t="s">
        <v>516</v>
      </c>
      <c r="Q301">
        <v>1</v>
      </c>
      <c r="X301">
        <v>0.79</v>
      </c>
      <c r="Y301">
        <v>1</v>
      </c>
      <c r="Z301">
        <v>0</v>
      </c>
      <c r="AA301">
        <v>0</v>
      </c>
      <c r="AB301">
        <v>0</v>
      </c>
      <c r="AC301">
        <v>0</v>
      </c>
      <c r="AD301">
        <v>1</v>
      </c>
      <c r="AE301">
        <v>0</v>
      </c>
      <c r="AF301" t="s">
        <v>36</v>
      </c>
      <c r="AG301">
        <v>0</v>
      </c>
      <c r="AH301">
        <v>2</v>
      </c>
      <c r="AI301">
        <v>78077250</v>
      </c>
      <c r="AJ301">
        <v>298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ROW(Source!A313)</f>
        <v>313</v>
      </c>
      <c r="B302">
        <v>78077276</v>
      </c>
      <c r="C302">
        <v>78077267</v>
      </c>
      <c r="D302">
        <v>23351395</v>
      </c>
      <c r="E302">
        <v>1</v>
      </c>
      <c r="F302">
        <v>1</v>
      </c>
      <c r="G302">
        <v>1</v>
      </c>
      <c r="H302">
        <v>1</v>
      </c>
      <c r="I302" t="s">
        <v>523</v>
      </c>
      <c r="J302" t="s">
        <v>3</v>
      </c>
      <c r="K302" t="s">
        <v>524</v>
      </c>
      <c r="L302">
        <v>1369</v>
      </c>
      <c r="N302">
        <v>1013</v>
      </c>
      <c r="O302" t="s">
        <v>492</v>
      </c>
      <c r="P302" t="s">
        <v>492</v>
      </c>
      <c r="Q302">
        <v>1</v>
      </c>
      <c r="X302">
        <v>78</v>
      </c>
      <c r="Y302">
        <v>0</v>
      </c>
      <c r="Z302">
        <v>0</v>
      </c>
      <c r="AA302">
        <v>0</v>
      </c>
      <c r="AB302">
        <v>8.99</v>
      </c>
      <c r="AC302">
        <v>0</v>
      </c>
      <c r="AD302">
        <v>1</v>
      </c>
      <c r="AE302">
        <v>1</v>
      </c>
      <c r="AF302" t="s">
        <v>3</v>
      </c>
      <c r="AG302">
        <v>78</v>
      </c>
      <c r="AH302">
        <v>2</v>
      </c>
      <c r="AI302">
        <v>78077268</v>
      </c>
      <c r="AJ302">
        <v>299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ROW(Source!A313)</f>
        <v>313</v>
      </c>
      <c r="B303">
        <v>78077277</v>
      </c>
      <c r="C303">
        <v>78077267</v>
      </c>
      <c r="D303">
        <v>37732685</v>
      </c>
      <c r="E303">
        <v>1</v>
      </c>
      <c r="F303">
        <v>1</v>
      </c>
      <c r="G303">
        <v>1</v>
      </c>
      <c r="H303">
        <v>3</v>
      </c>
      <c r="I303" t="s">
        <v>610</v>
      </c>
      <c r="J303" t="s">
        <v>611</v>
      </c>
      <c r="K303" t="s">
        <v>612</v>
      </c>
      <c r="L303">
        <v>1348</v>
      </c>
      <c r="N303">
        <v>1009</v>
      </c>
      <c r="O303" t="s">
        <v>522</v>
      </c>
      <c r="P303" t="s">
        <v>522</v>
      </c>
      <c r="Q303">
        <v>1000</v>
      </c>
      <c r="X303">
        <v>5.0000000000000001E-4</v>
      </c>
      <c r="Y303">
        <v>53668</v>
      </c>
      <c r="Z303">
        <v>0</v>
      </c>
      <c r="AA303">
        <v>0</v>
      </c>
      <c r="AB303">
        <v>0</v>
      </c>
      <c r="AC303">
        <v>0</v>
      </c>
      <c r="AD303">
        <v>1</v>
      </c>
      <c r="AE303">
        <v>0</v>
      </c>
      <c r="AF303" t="s">
        <v>3</v>
      </c>
      <c r="AG303">
        <v>5.0000000000000001E-4</v>
      </c>
      <c r="AH303">
        <v>2</v>
      </c>
      <c r="AI303">
        <v>78077269</v>
      </c>
      <c r="AJ303">
        <v>300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ROW(Source!A313)</f>
        <v>313</v>
      </c>
      <c r="B304">
        <v>78077278</v>
      </c>
      <c r="C304">
        <v>78077267</v>
      </c>
      <c r="D304">
        <v>37730092</v>
      </c>
      <c r="E304">
        <v>1</v>
      </c>
      <c r="F304">
        <v>1</v>
      </c>
      <c r="G304">
        <v>1</v>
      </c>
      <c r="H304">
        <v>3</v>
      </c>
      <c r="I304" t="s">
        <v>613</v>
      </c>
      <c r="J304" t="s">
        <v>614</v>
      </c>
      <c r="K304" t="s">
        <v>615</v>
      </c>
      <c r="L304">
        <v>1346</v>
      </c>
      <c r="N304">
        <v>1009</v>
      </c>
      <c r="O304" t="s">
        <v>505</v>
      </c>
      <c r="P304" t="s">
        <v>505</v>
      </c>
      <c r="Q304">
        <v>1</v>
      </c>
      <c r="X304">
        <v>0.3</v>
      </c>
      <c r="Y304">
        <v>158.1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3</v>
      </c>
      <c r="AG304">
        <v>0.3</v>
      </c>
      <c r="AH304">
        <v>2</v>
      </c>
      <c r="AI304">
        <v>78077270</v>
      </c>
      <c r="AJ304">
        <v>301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ROW(Source!A313)</f>
        <v>313</v>
      </c>
      <c r="B305">
        <v>78077279</v>
      </c>
      <c r="C305">
        <v>78077267</v>
      </c>
      <c r="D305">
        <v>37733035</v>
      </c>
      <c r="E305">
        <v>1</v>
      </c>
      <c r="F305">
        <v>1</v>
      </c>
      <c r="G305">
        <v>1</v>
      </c>
      <c r="H305">
        <v>3</v>
      </c>
      <c r="I305" t="s">
        <v>616</v>
      </c>
      <c r="J305" t="s">
        <v>617</v>
      </c>
      <c r="K305" t="s">
        <v>618</v>
      </c>
      <c r="L305">
        <v>1346</v>
      </c>
      <c r="N305">
        <v>1009</v>
      </c>
      <c r="O305" t="s">
        <v>505</v>
      </c>
      <c r="P305" t="s">
        <v>505</v>
      </c>
      <c r="Q305">
        <v>1</v>
      </c>
      <c r="X305">
        <v>0.5</v>
      </c>
      <c r="Y305">
        <v>95.86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3</v>
      </c>
      <c r="AG305">
        <v>0.5</v>
      </c>
      <c r="AH305">
        <v>2</v>
      </c>
      <c r="AI305">
        <v>78077271</v>
      </c>
      <c r="AJ305">
        <v>302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ROW(Source!A313)</f>
        <v>313</v>
      </c>
      <c r="B306">
        <v>78077280</v>
      </c>
      <c r="C306">
        <v>78077267</v>
      </c>
      <c r="D306">
        <v>37744396</v>
      </c>
      <c r="E306">
        <v>1</v>
      </c>
      <c r="F306">
        <v>1</v>
      </c>
      <c r="G306">
        <v>1</v>
      </c>
      <c r="H306">
        <v>3</v>
      </c>
      <c r="I306" t="s">
        <v>619</v>
      </c>
      <c r="J306" t="s">
        <v>620</v>
      </c>
      <c r="K306" t="s">
        <v>621</v>
      </c>
      <c r="L306">
        <v>1355</v>
      </c>
      <c r="N306">
        <v>1010</v>
      </c>
      <c r="O306" t="s">
        <v>622</v>
      </c>
      <c r="P306" t="s">
        <v>622</v>
      </c>
      <c r="Q306">
        <v>100</v>
      </c>
      <c r="X306">
        <v>5</v>
      </c>
      <c r="Y306">
        <v>31.35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3</v>
      </c>
      <c r="AG306">
        <v>5</v>
      </c>
      <c r="AH306">
        <v>2</v>
      </c>
      <c r="AI306">
        <v>78077272</v>
      </c>
      <c r="AJ306">
        <v>303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ROW(Source!A313)</f>
        <v>313</v>
      </c>
      <c r="B307">
        <v>78077281</v>
      </c>
      <c r="C307">
        <v>78077267</v>
      </c>
      <c r="D307">
        <v>37785795</v>
      </c>
      <c r="E307">
        <v>1</v>
      </c>
      <c r="F307">
        <v>1</v>
      </c>
      <c r="G307">
        <v>1</v>
      </c>
      <c r="H307">
        <v>3</v>
      </c>
      <c r="I307" t="s">
        <v>510</v>
      </c>
      <c r="J307" t="s">
        <v>511</v>
      </c>
      <c r="K307" t="s">
        <v>512</v>
      </c>
      <c r="L307">
        <v>1346</v>
      </c>
      <c r="N307">
        <v>1009</v>
      </c>
      <c r="O307" t="s">
        <v>505</v>
      </c>
      <c r="P307" t="s">
        <v>505</v>
      </c>
      <c r="Q307">
        <v>1</v>
      </c>
      <c r="X307">
        <v>1.5</v>
      </c>
      <c r="Y307">
        <v>69.03</v>
      </c>
      <c r="Z307">
        <v>0</v>
      </c>
      <c r="AA307">
        <v>0</v>
      </c>
      <c r="AB307">
        <v>0</v>
      </c>
      <c r="AC307">
        <v>0</v>
      </c>
      <c r="AD307">
        <v>1</v>
      </c>
      <c r="AE307">
        <v>0</v>
      </c>
      <c r="AF307" t="s">
        <v>3</v>
      </c>
      <c r="AG307">
        <v>1.5</v>
      </c>
      <c r="AH307">
        <v>2</v>
      </c>
      <c r="AI307">
        <v>78077273</v>
      </c>
      <c r="AJ307">
        <v>304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ROW(Source!A313)</f>
        <v>313</v>
      </c>
      <c r="B308">
        <v>78077282</v>
      </c>
      <c r="C308">
        <v>78077267</v>
      </c>
      <c r="D308">
        <v>37786818</v>
      </c>
      <c r="E308">
        <v>1</v>
      </c>
      <c r="F308">
        <v>1</v>
      </c>
      <c r="G308">
        <v>1</v>
      </c>
      <c r="H308">
        <v>3</v>
      </c>
      <c r="I308" t="s">
        <v>592</v>
      </c>
      <c r="J308" t="s">
        <v>593</v>
      </c>
      <c r="K308" t="s">
        <v>594</v>
      </c>
      <c r="L308">
        <v>1346</v>
      </c>
      <c r="N308">
        <v>1009</v>
      </c>
      <c r="O308" t="s">
        <v>505</v>
      </c>
      <c r="P308" t="s">
        <v>505</v>
      </c>
      <c r="Q308">
        <v>1</v>
      </c>
      <c r="X308">
        <v>0.3</v>
      </c>
      <c r="Y308">
        <v>38.909999999999997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0</v>
      </c>
      <c r="AF308" t="s">
        <v>3</v>
      </c>
      <c r="AG308">
        <v>0.3</v>
      </c>
      <c r="AH308">
        <v>2</v>
      </c>
      <c r="AI308">
        <v>78077274</v>
      </c>
      <c r="AJ308">
        <v>305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ROW(Source!A313)</f>
        <v>313</v>
      </c>
      <c r="B309">
        <v>78077283</v>
      </c>
      <c r="C309">
        <v>78077267</v>
      </c>
      <c r="D309">
        <v>37801917</v>
      </c>
      <c r="E309">
        <v>1</v>
      </c>
      <c r="F309">
        <v>1</v>
      </c>
      <c r="G309">
        <v>1</v>
      </c>
      <c r="H309">
        <v>3</v>
      </c>
      <c r="I309" t="s">
        <v>627</v>
      </c>
      <c r="J309" t="s">
        <v>628</v>
      </c>
      <c r="K309" t="s">
        <v>629</v>
      </c>
      <c r="L309">
        <v>1348</v>
      </c>
      <c r="N309">
        <v>1009</v>
      </c>
      <c r="O309" t="s">
        <v>522</v>
      </c>
      <c r="P309" t="s">
        <v>522</v>
      </c>
      <c r="Q309">
        <v>1000</v>
      </c>
      <c r="X309">
        <v>0.08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 t="s">
        <v>3</v>
      </c>
      <c r="AG309">
        <v>0.08</v>
      </c>
      <c r="AH309">
        <v>3</v>
      </c>
      <c r="AI309">
        <v>-1</v>
      </c>
      <c r="AJ309" t="s">
        <v>3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ROW(Source!A313)</f>
        <v>313</v>
      </c>
      <c r="B310">
        <v>78077284</v>
      </c>
      <c r="C310">
        <v>78077267</v>
      </c>
      <c r="D310">
        <v>37801918</v>
      </c>
      <c r="E310">
        <v>1</v>
      </c>
      <c r="F310">
        <v>1</v>
      </c>
      <c r="G310">
        <v>1</v>
      </c>
      <c r="H310">
        <v>3</v>
      </c>
      <c r="I310" t="s">
        <v>513</v>
      </c>
      <c r="J310" t="s">
        <v>514</v>
      </c>
      <c r="K310" t="s">
        <v>515</v>
      </c>
      <c r="L310">
        <v>1374</v>
      </c>
      <c r="N310">
        <v>1013</v>
      </c>
      <c r="O310" t="s">
        <v>516</v>
      </c>
      <c r="P310" t="s">
        <v>516</v>
      </c>
      <c r="Q310">
        <v>1</v>
      </c>
      <c r="X310">
        <v>14.02</v>
      </c>
      <c r="Y310">
        <v>1</v>
      </c>
      <c r="Z310">
        <v>0</v>
      </c>
      <c r="AA310">
        <v>0</v>
      </c>
      <c r="AB310">
        <v>0</v>
      </c>
      <c r="AC310">
        <v>0</v>
      </c>
      <c r="AD310">
        <v>1</v>
      </c>
      <c r="AE310">
        <v>0</v>
      </c>
      <c r="AF310" t="s">
        <v>3</v>
      </c>
      <c r="AG310">
        <v>14.02</v>
      </c>
      <c r="AH310">
        <v>2</v>
      </c>
      <c r="AI310">
        <v>78077275</v>
      </c>
      <c r="AJ310">
        <v>306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ROW(Source!A320)</f>
        <v>320</v>
      </c>
      <c r="B311">
        <v>78077297</v>
      </c>
      <c r="C311">
        <v>78077291</v>
      </c>
      <c r="D311">
        <v>23411807</v>
      </c>
      <c r="E311">
        <v>1</v>
      </c>
      <c r="F311">
        <v>1</v>
      </c>
      <c r="G311">
        <v>1</v>
      </c>
      <c r="H311">
        <v>1</v>
      </c>
      <c r="I311" t="s">
        <v>490</v>
      </c>
      <c r="J311" t="s">
        <v>3</v>
      </c>
      <c r="K311" t="s">
        <v>491</v>
      </c>
      <c r="L311">
        <v>1369</v>
      </c>
      <c r="N311">
        <v>1013</v>
      </c>
      <c r="O311" t="s">
        <v>492</v>
      </c>
      <c r="P311" t="s">
        <v>492</v>
      </c>
      <c r="Q311">
        <v>1</v>
      </c>
      <c r="X311">
        <v>2.68</v>
      </c>
      <c r="Y311">
        <v>0</v>
      </c>
      <c r="Z311">
        <v>0</v>
      </c>
      <c r="AA311">
        <v>0</v>
      </c>
      <c r="AB311">
        <v>14.48</v>
      </c>
      <c r="AC311">
        <v>0</v>
      </c>
      <c r="AD311">
        <v>1</v>
      </c>
      <c r="AE311">
        <v>1</v>
      </c>
      <c r="AF311" t="s">
        <v>3</v>
      </c>
      <c r="AG311">
        <v>2.68</v>
      </c>
      <c r="AH311">
        <v>2</v>
      </c>
      <c r="AI311">
        <v>78077292</v>
      </c>
      <c r="AJ311">
        <v>307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ROW(Source!A320)</f>
        <v>320</v>
      </c>
      <c r="B312">
        <v>78077298</v>
      </c>
      <c r="C312">
        <v>78077291</v>
      </c>
      <c r="D312">
        <v>23420374</v>
      </c>
      <c r="E312">
        <v>1</v>
      </c>
      <c r="F312">
        <v>1</v>
      </c>
      <c r="G312">
        <v>1</v>
      </c>
      <c r="H312">
        <v>1</v>
      </c>
      <c r="I312" t="s">
        <v>493</v>
      </c>
      <c r="J312" t="s">
        <v>3</v>
      </c>
      <c r="K312" t="s">
        <v>494</v>
      </c>
      <c r="L312">
        <v>1369</v>
      </c>
      <c r="N312">
        <v>1013</v>
      </c>
      <c r="O312" t="s">
        <v>492</v>
      </c>
      <c r="P312" t="s">
        <v>492</v>
      </c>
      <c r="Q312">
        <v>1</v>
      </c>
      <c r="X312">
        <v>6.03</v>
      </c>
      <c r="Y312">
        <v>0</v>
      </c>
      <c r="Z312">
        <v>0</v>
      </c>
      <c r="AA312">
        <v>0</v>
      </c>
      <c r="AB312">
        <v>13.17</v>
      </c>
      <c r="AC312">
        <v>0</v>
      </c>
      <c r="AD312">
        <v>1</v>
      </c>
      <c r="AE312">
        <v>1</v>
      </c>
      <c r="AF312" t="s">
        <v>3</v>
      </c>
      <c r="AG312">
        <v>6.03</v>
      </c>
      <c r="AH312">
        <v>2</v>
      </c>
      <c r="AI312">
        <v>78077293</v>
      </c>
      <c r="AJ312">
        <v>308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ROW(Source!A320)</f>
        <v>320</v>
      </c>
      <c r="B313">
        <v>78077299</v>
      </c>
      <c r="C313">
        <v>78077291</v>
      </c>
      <c r="D313">
        <v>23568435</v>
      </c>
      <c r="E313">
        <v>1</v>
      </c>
      <c r="F313">
        <v>1</v>
      </c>
      <c r="G313">
        <v>1</v>
      </c>
      <c r="H313">
        <v>1</v>
      </c>
      <c r="I313" t="s">
        <v>623</v>
      </c>
      <c r="J313" t="s">
        <v>3</v>
      </c>
      <c r="K313" t="s">
        <v>624</v>
      </c>
      <c r="L313">
        <v>1369</v>
      </c>
      <c r="N313">
        <v>1013</v>
      </c>
      <c r="O313" t="s">
        <v>492</v>
      </c>
      <c r="P313" t="s">
        <v>492</v>
      </c>
      <c r="Q313">
        <v>1</v>
      </c>
      <c r="X313">
        <v>2.68</v>
      </c>
      <c r="Y313">
        <v>0</v>
      </c>
      <c r="Z313">
        <v>0</v>
      </c>
      <c r="AA313">
        <v>0</v>
      </c>
      <c r="AB313">
        <v>11.86</v>
      </c>
      <c r="AC313">
        <v>0</v>
      </c>
      <c r="AD313">
        <v>1</v>
      </c>
      <c r="AE313">
        <v>1</v>
      </c>
      <c r="AF313" t="s">
        <v>3</v>
      </c>
      <c r="AG313">
        <v>2.68</v>
      </c>
      <c r="AH313">
        <v>2</v>
      </c>
      <c r="AI313">
        <v>78077294</v>
      </c>
      <c r="AJ313">
        <v>309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ROW(Source!A320)</f>
        <v>320</v>
      </c>
      <c r="B314">
        <v>78077300</v>
      </c>
      <c r="C314">
        <v>78077291</v>
      </c>
      <c r="D314">
        <v>23568438</v>
      </c>
      <c r="E314">
        <v>1</v>
      </c>
      <c r="F314">
        <v>1</v>
      </c>
      <c r="G314">
        <v>1</v>
      </c>
      <c r="H314">
        <v>1</v>
      </c>
      <c r="I314" t="s">
        <v>495</v>
      </c>
      <c r="J314" t="s">
        <v>3</v>
      </c>
      <c r="K314" t="s">
        <v>496</v>
      </c>
      <c r="L314">
        <v>1369</v>
      </c>
      <c r="N314">
        <v>1013</v>
      </c>
      <c r="O314" t="s">
        <v>492</v>
      </c>
      <c r="P314" t="s">
        <v>492</v>
      </c>
      <c r="Q314">
        <v>1</v>
      </c>
      <c r="X314">
        <v>1.34</v>
      </c>
      <c r="Y314">
        <v>0</v>
      </c>
      <c r="Z314">
        <v>0</v>
      </c>
      <c r="AA314">
        <v>0</v>
      </c>
      <c r="AB314">
        <v>15.83</v>
      </c>
      <c r="AC314">
        <v>0</v>
      </c>
      <c r="AD314">
        <v>1</v>
      </c>
      <c r="AE314">
        <v>1</v>
      </c>
      <c r="AF314" t="s">
        <v>3</v>
      </c>
      <c r="AG314">
        <v>1.34</v>
      </c>
      <c r="AH314">
        <v>2</v>
      </c>
      <c r="AI314">
        <v>78077295</v>
      </c>
      <c r="AJ314">
        <v>310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ROW(Source!A320)</f>
        <v>320</v>
      </c>
      <c r="B315">
        <v>78077301</v>
      </c>
      <c r="C315">
        <v>78077291</v>
      </c>
      <c r="D315">
        <v>23411808</v>
      </c>
      <c r="E315">
        <v>1</v>
      </c>
      <c r="F315">
        <v>1</v>
      </c>
      <c r="G315">
        <v>1</v>
      </c>
      <c r="H315">
        <v>1</v>
      </c>
      <c r="I315" t="s">
        <v>625</v>
      </c>
      <c r="J315" t="s">
        <v>3</v>
      </c>
      <c r="K315" t="s">
        <v>626</v>
      </c>
      <c r="L315">
        <v>1369</v>
      </c>
      <c r="N315">
        <v>1013</v>
      </c>
      <c r="O315" t="s">
        <v>492</v>
      </c>
      <c r="P315" t="s">
        <v>492</v>
      </c>
      <c r="Q315">
        <v>1</v>
      </c>
      <c r="X315">
        <v>0.67</v>
      </c>
      <c r="Y315">
        <v>0</v>
      </c>
      <c r="Z315">
        <v>0</v>
      </c>
      <c r="AA315">
        <v>0</v>
      </c>
      <c r="AB315">
        <v>9.5399999999999991</v>
      </c>
      <c r="AC315">
        <v>0</v>
      </c>
      <c r="AD315">
        <v>1</v>
      </c>
      <c r="AE315">
        <v>1</v>
      </c>
      <c r="AF315" t="s">
        <v>3</v>
      </c>
      <c r="AG315">
        <v>0.67</v>
      </c>
      <c r="AH315">
        <v>2</v>
      </c>
      <c r="AI315">
        <v>78077296</v>
      </c>
      <c r="AJ315">
        <v>311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ROW(Source!A321)</f>
        <v>321</v>
      </c>
      <c r="B316">
        <v>78077306</v>
      </c>
      <c r="C316">
        <v>78077302</v>
      </c>
      <c r="D316">
        <v>23411807</v>
      </c>
      <c r="E316">
        <v>1</v>
      </c>
      <c r="F316">
        <v>1</v>
      </c>
      <c r="G316">
        <v>1</v>
      </c>
      <c r="H316">
        <v>1</v>
      </c>
      <c r="I316" t="s">
        <v>490</v>
      </c>
      <c r="J316" t="s">
        <v>3</v>
      </c>
      <c r="K316" t="s">
        <v>491</v>
      </c>
      <c r="L316">
        <v>1369</v>
      </c>
      <c r="N316">
        <v>1013</v>
      </c>
      <c r="O316" t="s">
        <v>492</v>
      </c>
      <c r="P316" t="s">
        <v>492</v>
      </c>
      <c r="Q316">
        <v>1</v>
      </c>
      <c r="X316">
        <v>1.46</v>
      </c>
      <c r="Y316">
        <v>0</v>
      </c>
      <c r="Z316">
        <v>0</v>
      </c>
      <c r="AA316">
        <v>0</v>
      </c>
      <c r="AB316">
        <v>14.48</v>
      </c>
      <c r="AC316">
        <v>0</v>
      </c>
      <c r="AD316">
        <v>1</v>
      </c>
      <c r="AE316">
        <v>1</v>
      </c>
      <c r="AF316" t="s">
        <v>3</v>
      </c>
      <c r="AG316">
        <v>1.46</v>
      </c>
      <c r="AH316">
        <v>2</v>
      </c>
      <c r="AI316">
        <v>78077303</v>
      </c>
      <c r="AJ316">
        <v>312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ROW(Source!A321)</f>
        <v>321</v>
      </c>
      <c r="B317">
        <v>78077307</v>
      </c>
      <c r="C317">
        <v>78077302</v>
      </c>
      <c r="D317">
        <v>23420374</v>
      </c>
      <c r="E317">
        <v>1</v>
      </c>
      <c r="F317">
        <v>1</v>
      </c>
      <c r="G317">
        <v>1</v>
      </c>
      <c r="H317">
        <v>1</v>
      </c>
      <c r="I317" t="s">
        <v>493</v>
      </c>
      <c r="J317" t="s">
        <v>3</v>
      </c>
      <c r="K317" t="s">
        <v>494</v>
      </c>
      <c r="L317">
        <v>1369</v>
      </c>
      <c r="N317">
        <v>1013</v>
      </c>
      <c r="O317" t="s">
        <v>492</v>
      </c>
      <c r="P317" t="s">
        <v>492</v>
      </c>
      <c r="Q317">
        <v>1</v>
      </c>
      <c r="X317">
        <v>1.17</v>
      </c>
      <c r="Y317">
        <v>0</v>
      </c>
      <c r="Z317">
        <v>0</v>
      </c>
      <c r="AA317">
        <v>0</v>
      </c>
      <c r="AB317">
        <v>13.17</v>
      </c>
      <c r="AC317">
        <v>0</v>
      </c>
      <c r="AD317">
        <v>1</v>
      </c>
      <c r="AE317">
        <v>1</v>
      </c>
      <c r="AF317" t="s">
        <v>3</v>
      </c>
      <c r="AG317">
        <v>1.17</v>
      </c>
      <c r="AH317">
        <v>2</v>
      </c>
      <c r="AI317">
        <v>78077304</v>
      </c>
      <c r="AJ317">
        <v>313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ROW(Source!A321)</f>
        <v>321</v>
      </c>
      <c r="B318">
        <v>78077308</v>
      </c>
      <c r="C318">
        <v>78077302</v>
      </c>
      <c r="D318">
        <v>23568438</v>
      </c>
      <c r="E318">
        <v>1</v>
      </c>
      <c r="F318">
        <v>1</v>
      </c>
      <c r="G318">
        <v>1</v>
      </c>
      <c r="H318">
        <v>1</v>
      </c>
      <c r="I318" t="s">
        <v>495</v>
      </c>
      <c r="J318" t="s">
        <v>3</v>
      </c>
      <c r="K318" t="s">
        <v>496</v>
      </c>
      <c r="L318">
        <v>1369</v>
      </c>
      <c r="N318">
        <v>1013</v>
      </c>
      <c r="O318" t="s">
        <v>492</v>
      </c>
      <c r="P318" t="s">
        <v>492</v>
      </c>
      <c r="Q318">
        <v>1</v>
      </c>
      <c r="X318">
        <v>1.87</v>
      </c>
      <c r="Y318">
        <v>0</v>
      </c>
      <c r="Z318">
        <v>0</v>
      </c>
      <c r="AA318">
        <v>0</v>
      </c>
      <c r="AB318">
        <v>15.83</v>
      </c>
      <c r="AC318">
        <v>0</v>
      </c>
      <c r="AD318">
        <v>1</v>
      </c>
      <c r="AE318">
        <v>1</v>
      </c>
      <c r="AF318" t="s">
        <v>3</v>
      </c>
      <c r="AG318">
        <v>1.87</v>
      </c>
      <c r="AH318">
        <v>2</v>
      </c>
      <c r="AI318">
        <v>78077305</v>
      </c>
      <c r="AJ318">
        <v>314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36881</v>
      </c>
      <c r="M1">
        <v>10</v>
      </c>
      <c r="N1">
        <v>11</v>
      </c>
      <c r="O1">
        <v>13</v>
      </c>
      <c r="P1">
        <v>0</v>
      </c>
      <c r="Q1">
        <v>0</v>
      </c>
    </row>
    <row r="12" spans="1:103" x14ac:dyDescent="0.2">
      <c r="F12" t="str">
        <f>Source!F12</f>
        <v>(Чувашская республика (редакция 2014 г)) (Чувашская республика (редакция 2014 г))_(Копия)</v>
      </c>
      <c r="G12" t="str">
        <f>Source!G12</f>
        <v>Видео УЛАП ул.Советская д.25 ул.Советская д.371 кв. 2025г._(Копия)</v>
      </c>
      <c r="AB12" t="s">
        <v>3</v>
      </c>
      <c r="AC12" t="s">
        <v>3</v>
      </c>
      <c r="AD12" t="s">
        <v>3</v>
      </c>
      <c r="AE12" t="s">
        <v>3</v>
      </c>
      <c r="AH12" t="s">
        <v>3</v>
      </c>
      <c r="AI12" t="s">
        <v>3</v>
      </c>
      <c r="CY12">
        <f>Source!CY12</f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Смета для ТЕР ЧР</vt:lpstr>
      <vt:lpstr>Акт КС-2 для ТЕР ЧР</vt:lpstr>
      <vt:lpstr>Source</vt:lpstr>
      <vt:lpstr>SourceObSm</vt:lpstr>
      <vt:lpstr>SmtRes</vt:lpstr>
      <vt:lpstr>EtalonRes</vt:lpstr>
      <vt:lpstr>SrcPoprs</vt:lpstr>
      <vt:lpstr>SrcKA</vt:lpstr>
      <vt:lpstr>'Акт КС-2 для ТЕР ЧР'!Заголовки_для_печати</vt:lpstr>
      <vt:lpstr>'Смета для ТЕР ЧР'!Заголовки_для_печати</vt:lpstr>
      <vt:lpstr>'Акт КС-2 для ТЕР ЧР'!Область_печати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Бухгалтер</cp:lastModifiedBy>
  <dcterms:created xsi:type="dcterms:W3CDTF">2025-06-23T08:38:55Z</dcterms:created>
  <dcterms:modified xsi:type="dcterms:W3CDTF">2025-07-10T07:42:40Z</dcterms:modified>
</cp:coreProperties>
</file>