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Обоснование НМЦД" sheetId="1" r:id="rId1"/>
  </sheets>
  <calcPr calcId="124519"/>
</workbook>
</file>

<file path=xl/calcChain.xml><?xml version="1.0" encoding="utf-8"?>
<calcChain xmlns="http://schemas.openxmlformats.org/spreadsheetml/2006/main">
  <c r="R15" i="1"/>
  <c r="Q15"/>
  <c r="V15" s="1"/>
  <c r="J15"/>
  <c r="H15"/>
  <c r="F15"/>
  <c r="V14"/>
  <c r="R14"/>
  <c r="S14" s="1"/>
  <c r="T14" s="1"/>
  <c r="U14" s="1"/>
  <c r="Q14"/>
  <c r="J14"/>
  <c r="H14"/>
  <c r="F14"/>
  <c r="R13"/>
  <c r="Q13"/>
  <c r="V13" s="1"/>
  <c r="V16" s="1"/>
  <c r="E8" s="1"/>
  <c r="J13"/>
  <c r="H13"/>
  <c r="F13"/>
  <c r="S13" l="1"/>
  <c r="T13" s="1"/>
  <c r="U13" s="1"/>
  <c r="S15"/>
  <c r="T15" s="1"/>
  <c r="U15" s="1"/>
</calcChain>
</file>

<file path=xl/sharedStrings.xml><?xml version="1.0" encoding="utf-8"?>
<sst xmlns="http://schemas.openxmlformats.org/spreadsheetml/2006/main" count="56" uniqueCount="43">
  <si>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</si>
  <si>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</si>
  <si>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</si>
  <si>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</si>
  <si>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</si>
  <si>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</si>
  <si>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</si>
  <si>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</si>
  <si>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</si>
  <si>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</si>
  <si>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Наименование товара (работ, услуг)</t>
  </si>
  <si>
    <t>Объем поставки товара (работ, услуг)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</si>
  <si>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</si>
  <si>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</si>
  <si>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</si>
  <si>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</si>
  <si>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</si>
  <si>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</si>
  <si>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</si>
  <si>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</si>
  <si>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</si>
  <si>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</si>
  <si>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</si>
  <si>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</si>
  <si>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№б/н от 28.07.2025</t>
  </si>
  <si>
    <t>№33 от 27.06.2025</t>
  </si>
  <si>
    <t>№179 от 08.07.2025</t>
  </si>
  <si>
    <t>ед. изм.</t>
  </si>
  <si>
    <t>кол-во</t>
  </si>
  <si>
    <t>цена за ед., руб.</t>
  </si>
  <si>
    <t>стоимость, руб.</t>
  </si>
  <si>
    <t>Доломитовый щебень фракции 5-20 мм (мытый)</t>
  </si>
  <si>
    <t>тон</t>
  </si>
  <si>
    <t>Доломитовый щебень фракции 20-40 мм (мытый)</t>
  </si>
  <si>
    <t xml:space="preserve">ЩПС фракции 0-31,5 мм 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</si>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</sst>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_р_."/>
    <numFmt numFmtId="166" formatCode="#,##0.0000"/>
  </numFmts>
  <fonts count="19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19</xdr:row>
      <xdr:rowOff>998367</xdr:rowOff>
    </xdr:from>
    <xdr:to>
      <xdr:col>3</xdr:col>
      <xdr:colOff>228600</xdr:colOff>
      <xdr:row>19</xdr:row>
      <xdr:rowOff>1262136</xdr:rowOff>
    </xdr:to>
    <xdr:pic>
      <xdr:nvPicPr>
        <xdr:cNvPr id="8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9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20</xdr:row>
      <xdr:rowOff>422036</xdr:rowOff>
    </xdr:from>
    <xdr:to>
      <xdr:col>4</xdr:col>
      <xdr:colOff>336186</xdr:colOff>
      <xdr:row>21</xdr:row>
      <xdr:rowOff>3811</xdr:rowOff>
    </xdr:to>
    <xdr:pic>
      <xdr:nvPicPr>
        <xdr:cNvPr id="10" name="Picture 1" descr="Расчет выборочной или несмещенной дисперсии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11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4"/>
  <sheetViews>
    <sheetView tabSelected="1" topLeftCell="A7" zoomScale="85" workbookViewId="0">
      <selection activeCell="AB19" sqref="AB19"/>
    </sheetView>
  </sheetViews>
  <sheetFormatPr defaultRowHeight="15"/>
  <cols>
    <col min="1" max="1" width="4.5703125" style="1" customWidth="1"/>
    <col min="2" max="2" width="30.2851562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>
      <c r="F1" s="4"/>
      <c r="G1" s="4"/>
      <c r="H1" s="4"/>
      <c r="V1" s="5" t="s">
        <v>0</v>
      </c>
    </row>
    <row r="2" spans="1:22" s="3" customFormat="1" ht="12">
      <c r="F2" s="4"/>
      <c r="G2" s="4"/>
      <c r="H2" s="4"/>
      <c r="V2" s="5" t="s">
        <v>1</v>
      </c>
    </row>
    <row r="3" spans="1:22" s="6" customFormat="1" ht="11.25"/>
    <row r="4" spans="1:22" ht="15.7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ht="15.7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ht="15.7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s="7" customFormat="1" ht="11.25">
      <c r="T7" s="6"/>
      <c r="U7" s="6"/>
    </row>
    <row r="8" spans="1:22" s="8" customFormat="1" ht="15.75" customHeight="1">
      <c r="A8" s="45" t="s">
        <v>5</v>
      </c>
      <c r="B8" s="45"/>
      <c r="C8" s="45"/>
      <c r="D8" s="45"/>
      <c r="E8" s="46">
        <f>SUMIF(V16,"&gt;0")</f>
        <v>2545965</v>
      </c>
      <c r="F8" s="46"/>
      <c r="G8" s="47" t="s">
        <v>6</v>
      </c>
      <c r="H8" s="47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>
      <c r="A10" s="48" t="s">
        <v>9</v>
      </c>
      <c r="B10" s="48" t="s">
        <v>10</v>
      </c>
      <c r="C10" s="48" t="s">
        <v>11</v>
      </c>
      <c r="D10" s="48"/>
      <c r="E10" s="49" t="s">
        <v>12</v>
      </c>
      <c r="F10" s="49"/>
      <c r="G10" s="49" t="s">
        <v>13</v>
      </c>
      <c r="H10" s="49"/>
      <c r="I10" s="49" t="s">
        <v>14</v>
      </c>
      <c r="J10" s="49"/>
      <c r="K10" s="49" t="s">
        <v>15</v>
      </c>
      <c r="L10" s="49"/>
      <c r="M10" s="49" t="s">
        <v>16</v>
      </c>
      <c r="N10" s="49"/>
      <c r="O10" s="49" t="s">
        <v>17</v>
      </c>
      <c r="P10" s="49"/>
      <c r="Q10" s="50" t="s">
        <v>18</v>
      </c>
      <c r="R10" s="48" t="s">
        <v>19</v>
      </c>
      <c r="S10" s="48" t="s">
        <v>20</v>
      </c>
      <c r="T10" s="48" t="s">
        <v>21</v>
      </c>
      <c r="U10" s="48" t="s">
        <v>22</v>
      </c>
      <c r="V10" s="50" t="s">
        <v>23</v>
      </c>
    </row>
    <row r="11" spans="1:22" ht="27" customHeight="1">
      <c r="A11" s="48"/>
      <c r="B11" s="48"/>
      <c r="C11" s="48"/>
      <c r="D11" s="48"/>
      <c r="E11" s="51" t="s">
        <v>24</v>
      </c>
      <c r="F11" s="51"/>
      <c r="G11" s="51" t="s">
        <v>25</v>
      </c>
      <c r="H11" s="51"/>
      <c r="I11" s="51" t="s">
        <v>26</v>
      </c>
      <c r="J11" s="51"/>
      <c r="K11" s="51"/>
      <c r="L11" s="51"/>
      <c r="M11" s="51"/>
      <c r="N11" s="51"/>
      <c r="O11" s="51"/>
      <c r="P11" s="51"/>
      <c r="Q11" s="50"/>
      <c r="R11" s="48"/>
      <c r="S11" s="48"/>
      <c r="T11" s="48"/>
      <c r="U11" s="48"/>
      <c r="V11" s="50"/>
    </row>
    <row r="12" spans="1:22" ht="27" customHeight="1">
      <c r="A12" s="48"/>
      <c r="B12" s="48"/>
      <c r="C12" s="18" t="s">
        <v>27</v>
      </c>
      <c r="D12" s="20" t="s">
        <v>28</v>
      </c>
      <c r="E12" s="19" t="s">
        <v>29</v>
      </c>
      <c r="F12" s="19" t="s">
        <v>30</v>
      </c>
      <c r="G12" s="19" t="s">
        <v>29</v>
      </c>
      <c r="H12" s="19" t="s">
        <v>30</v>
      </c>
      <c r="I12" s="19" t="s">
        <v>29</v>
      </c>
      <c r="J12" s="19" t="s">
        <v>30</v>
      </c>
      <c r="K12" s="19" t="s">
        <v>29</v>
      </c>
      <c r="L12" s="19" t="s">
        <v>30</v>
      </c>
      <c r="M12" s="19" t="s">
        <v>29</v>
      </c>
      <c r="N12" s="19" t="s">
        <v>30</v>
      </c>
      <c r="O12" s="19" t="s">
        <v>29</v>
      </c>
      <c r="P12" s="19" t="s">
        <v>30</v>
      </c>
      <c r="Q12" s="50"/>
      <c r="R12" s="48"/>
      <c r="S12" s="48"/>
      <c r="T12" s="48"/>
      <c r="U12" s="48"/>
      <c r="V12" s="50"/>
    </row>
    <row r="13" spans="1:22" ht="27" customHeight="1">
      <c r="A13" s="18">
        <v>1</v>
      </c>
      <c r="B13" s="21" t="s">
        <v>31</v>
      </c>
      <c r="C13" s="18" t="s">
        <v>32</v>
      </c>
      <c r="D13" s="20">
        <v>350</v>
      </c>
      <c r="E13" s="22">
        <v>1782</v>
      </c>
      <c r="F13" s="23">
        <f t="shared" ref="F13:F15" si="0">E13*D13</f>
        <v>623700</v>
      </c>
      <c r="G13" s="22">
        <v>1800</v>
      </c>
      <c r="H13" s="23">
        <f t="shared" ref="H13:H15" si="1">G13*D13</f>
        <v>630000</v>
      </c>
      <c r="I13" s="22">
        <v>2690</v>
      </c>
      <c r="J13" s="23">
        <f t="shared" ref="J13:J15" si="2">I13*D13</f>
        <v>941500</v>
      </c>
      <c r="K13" s="24"/>
      <c r="L13" s="25"/>
      <c r="M13" s="25"/>
      <c r="N13" s="25"/>
      <c r="O13" s="25"/>
      <c r="P13" s="23"/>
      <c r="Q13" s="25">
        <f t="shared" ref="Q13:Q15" si="3">ROUND(AVERAGE(E13,G13,I13,K13,M13),2)</f>
        <v>2090.67</v>
      </c>
      <c r="R13" s="26">
        <f t="shared" ref="R13:R15" si="4">COUNTA(E13,G13,I13,K13,M13)</f>
        <v>3</v>
      </c>
      <c r="S13" s="26">
        <f t="shared" ref="S13:S15" si="5">SQRT((IF(E13&gt;0,POWER(E13-Q13,2),0)+IF(G13&gt;0,POWER(G13-Q13,2),0)+IF(I13&gt;0,POWER(I13-Q13,2),0)+IF(K13&gt;0,POWER(K13-Q13,2),0)+IF(M13&gt;0,POWER(M13-Q13,2),0))/(R13-1))</f>
        <v>519.11591513842063</v>
      </c>
      <c r="T13" s="27">
        <f t="shared" ref="T13:T15" si="6">S13/Q13*100</f>
        <v>24.830122168415897</v>
      </c>
      <c r="U13" s="27" t="str">
        <f t="shared" ref="U13:U15" si="7">IF(T13&lt;33,$U$8,$U$9)</f>
        <v>ОДН</v>
      </c>
      <c r="V13" s="28">
        <f t="shared" ref="V13:V15" si="8">D13*Q13</f>
        <v>731734.5</v>
      </c>
    </row>
    <row r="14" spans="1:22" ht="27" customHeight="1">
      <c r="A14" s="18">
        <v>2</v>
      </c>
      <c r="B14" s="21" t="s">
        <v>33</v>
      </c>
      <c r="C14" s="18" t="s">
        <v>32</v>
      </c>
      <c r="D14" s="20">
        <v>350</v>
      </c>
      <c r="E14" s="22">
        <v>1882</v>
      </c>
      <c r="F14" s="23">
        <f t="shared" si="0"/>
        <v>658700</v>
      </c>
      <c r="G14" s="22">
        <v>1900</v>
      </c>
      <c r="H14" s="23">
        <f t="shared" si="1"/>
        <v>665000</v>
      </c>
      <c r="I14" s="22">
        <v>2780</v>
      </c>
      <c r="J14" s="23">
        <f t="shared" si="2"/>
        <v>973000</v>
      </c>
      <c r="K14" s="24"/>
      <c r="L14" s="25"/>
      <c r="M14" s="25"/>
      <c r="N14" s="25"/>
      <c r="O14" s="25"/>
      <c r="P14" s="23"/>
      <c r="Q14" s="25">
        <f t="shared" si="3"/>
        <v>2187.33</v>
      </c>
      <c r="R14" s="26">
        <f t="shared" si="4"/>
        <v>3</v>
      </c>
      <c r="S14" s="26">
        <f t="shared" si="5"/>
        <v>513.34328996296426</v>
      </c>
      <c r="T14" s="27">
        <f t="shared" si="6"/>
        <v>23.468945699229852</v>
      </c>
      <c r="U14" s="27" t="str">
        <f t="shared" si="7"/>
        <v>ОДН</v>
      </c>
      <c r="V14" s="28">
        <f t="shared" si="8"/>
        <v>765565.5</v>
      </c>
    </row>
    <row r="15" spans="1:22" ht="27" customHeight="1">
      <c r="A15" s="18">
        <v>3</v>
      </c>
      <c r="B15" s="21" t="s">
        <v>34</v>
      </c>
      <c r="C15" s="18" t="s">
        <v>32</v>
      </c>
      <c r="D15" s="20">
        <v>500</v>
      </c>
      <c r="E15" s="22">
        <v>1782</v>
      </c>
      <c r="F15" s="23">
        <f t="shared" si="0"/>
        <v>891000</v>
      </c>
      <c r="G15" s="22">
        <v>1800</v>
      </c>
      <c r="H15" s="23">
        <f t="shared" si="1"/>
        <v>900000</v>
      </c>
      <c r="I15" s="22">
        <v>2710</v>
      </c>
      <c r="J15" s="23">
        <f t="shared" si="2"/>
        <v>1355000</v>
      </c>
      <c r="K15" s="24"/>
      <c r="L15" s="25"/>
      <c r="M15" s="25"/>
      <c r="N15" s="25"/>
      <c r="O15" s="25"/>
      <c r="P15" s="23"/>
      <c r="Q15" s="25">
        <f t="shared" si="3"/>
        <v>2097.33</v>
      </c>
      <c r="R15" s="26">
        <f t="shared" si="4"/>
        <v>3</v>
      </c>
      <c r="S15" s="26">
        <f t="shared" si="5"/>
        <v>530.6612227683496</v>
      </c>
      <c r="T15" s="27">
        <f t="shared" si="6"/>
        <v>25.301751406233148</v>
      </c>
      <c r="U15" s="27" t="str">
        <f t="shared" si="7"/>
        <v>ОДН</v>
      </c>
      <c r="V15" s="28">
        <f t="shared" si="8"/>
        <v>1048665</v>
      </c>
    </row>
    <row r="16" spans="1:22" s="29" customFormat="1" ht="27.75" customHeight="1">
      <c r="A16" s="52" t="s">
        <v>35</v>
      </c>
      <c r="B16" s="52"/>
      <c r="C16" s="30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3">
        <f>SUMIF(V13:V15,"&gt;0")</f>
        <v>2545965</v>
      </c>
    </row>
    <row r="17" spans="1:22" s="34" customFormat="1">
      <c r="A17" s="35"/>
      <c r="S17" s="36"/>
    </row>
    <row r="18" spans="1:22" ht="33" customHeight="1">
      <c r="A18" s="53" t="s">
        <v>36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52.5" customHeight="1">
      <c r="A19" s="56" t="s">
        <v>37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8"/>
    </row>
    <row r="20" spans="1:22" ht="100.5" customHeight="1">
      <c r="A20" s="59" t="s">
        <v>38</v>
      </c>
      <c r="B20" s="60"/>
      <c r="C20" s="61" t="s">
        <v>39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57.75" customHeight="1">
      <c r="A21" s="59" t="s">
        <v>40</v>
      </c>
      <c r="B21" s="60"/>
      <c r="C21" s="61" t="s">
        <v>41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44.25" customHeight="1">
      <c r="A22" s="59" t="s">
        <v>20</v>
      </c>
      <c r="B22" s="60"/>
      <c r="C22" s="61" t="s">
        <v>42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>
      <c r="B24" s="38"/>
      <c r="C24" s="38"/>
      <c r="D24" s="39"/>
      <c r="E24" s="40"/>
      <c r="F24" s="41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2"/>
      <c r="S24" s="40"/>
      <c r="T24" s="40"/>
      <c r="U24" s="40"/>
      <c r="V24" s="40"/>
    </row>
  </sheetData>
  <mergeCells count="36">
    <mergeCell ref="A21:B21"/>
    <mergeCell ref="C21:V21"/>
    <mergeCell ref="A22:B22"/>
    <mergeCell ref="C22:V22"/>
    <mergeCell ref="A16:B16"/>
    <mergeCell ref="A18:V18"/>
    <mergeCell ref="A19:V19"/>
    <mergeCell ref="A20:B20"/>
    <mergeCell ref="C20:V20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C10:D11"/>
    <mergeCell ref="E10:F10"/>
    <mergeCell ref="G10:H10"/>
    <mergeCell ref="E11:F11"/>
    <mergeCell ref="G11:H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Лейсан</cp:lastModifiedBy>
  <cp:revision>5</cp:revision>
  <dcterms:created xsi:type="dcterms:W3CDTF">2021-01-18T05:46:41Z</dcterms:created>
  <dcterms:modified xsi:type="dcterms:W3CDTF">2025-07-29T11:21:20Z</dcterms:modified>
</cp:coreProperties>
</file>