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МЕН\2025г\Закуп 2026\223 ФЗ\Сухофрукты на год+ общ\Аукцион\"/>
    </mc:Choice>
  </mc:AlternateContent>
  <bookViews>
    <workbookView xWindow="0" yWindow="0" windowWidth="24000" windowHeight="9735"/>
  </bookViews>
  <sheets>
    <sheet name="Обоснование НМЦ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J14" i="1"/>
  <c r="Q14" i="1"/>
  <c r="V14" i="1" s="1"/>
  <c r="R14" i="1"/>
  <c r="F15" i="1"/>
  <c r="H15" i="1"/>
  <c r="J15" i="1"/>
  <c r="Q15" i="1"/>
  <c r="V15" i="1" s="1"/>
  <c r="R15" i="1"/>
  <c r="R13" i="1"/>
  <c r="Q13" i="1"/>
  <c r="V13" i="1" s="1"/>
  <c r="J13" i="1"/>
  <c r="H13" i="1"/>
  <c r="F13" i="1"/>
  <c r="V16" i="1" l="1"/>
  <c r="S15" i="1"/>
  <c r="T15" i="1" s="1"/>
  <c r="U15" i="1" s="1"/>
  <c r="S14" i="1"/>
  <c r="T14" i="1" s="1"/>
  <c r="U14" i="1" s="1"/>
  <c r="S13" i="1"/>
  <c r="T13" i="1" s="1"/>
  <c r="U13" i="1" s="1"/>
  <c r="E8" i="1" l="1"/>
</calcChain>
</file>

<file path=xl/sharedStrings.xml><?xml version="1.0" encoding="utf-8"?>
<sst xmlns="http://schemas.openxmlformats.org/spreadsheetml/2006/main" count="57" uniqueCount="45">
  <si>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</si>
  <si>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</si>
  <si>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</si>
  <si>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</si>
  <si>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</si>
  <si>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</si>
  <si>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</si>
  <si>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</si>
  <si>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</si>
  <si>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</si>
  <si>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</si>
  <si>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</si>
  <si>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</si>
  <si>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</si>
  <si>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</si>
  <si>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</si>
  <si>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</si>
  <si>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</si>
  <si>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</si>
  <si>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</si>
  <si>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</si>
  <si>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</si>
  <si>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</si>
  <si>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</si>
  <si>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</si>
  <si>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</si>
  <si>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</si>
  <si>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</si>
  <si>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</si>
  <si>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</si>
  <si>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</si>
  <si>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</si>
  <si>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</si>
  <si>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</si>
  <si>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</si>
  <si>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</si>
  <si>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Виноград сушеный (изюм)</t>
  </si>
  <si>
    <t>кг</t>
  </si>
  <si>
    <t>Смеси сушеных фруктов (сухой компот)</t>
  </si>
  <si>
    <t xml:space="preserve"> кг</t>
  </si>
  <si>
    <t>Шиповник сушеный</t>
  </si>
  <si>
    <t>№1100 от 12.09.2025</t>
  </si>
  <si>
    <t>№ 1098 от 12.09.2025</t>
  </si>
  <si>
    <t>№1099 от 12.09.2025</t>
  </si>
  <si>
    <t>Утверждаю:                                                                                                                                        Директор ГБУ Стерлитамакский психоневрорлогический интернат    _____________________Биктимеров И.Х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</si>
</sst>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center" vertical="top" shrinkToFit="1"/>
    </xf>
    <xf numFmtId="4" fontId="12" fillId="4" borderId="1" xfId="0" applyNumberFormat="1" applyFont="1" applyFill="1" applyBorder="1" applyAlignment="1">
      <alignment horizontal="center" vertical="top" shrinkToFit="1"/>
    </xf>
    <xf numFmtId="4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20</xdr:row>
      <xdr:rowOff>738916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tabSelected="1" zoomScale="85" zoomScaleNormal="85" workbookViewId="0">
      <selection activeCell="AD14" sqref="AD14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42.75" customHeight="1" x14ac:dyDescent="0.25">
      <c r="S3" s="70" t="s">
        <v>44</v>
      </c>
      <c r="T3" s="70"/>
      <c r="U3" s="70"/>
      <c r="V3" s="70"/>
    </row>
    <row r="4" spans="1:22" ht="15.75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5.7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15.75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51" t="s">
        <v>5</v>
      </c>
      <c r="B8" s="51"/>
      <c r="C8" s="51"/>
      <c r="D8" s="51"/>
      <c r="E8" s="52">
        <f>SUMIF(V16,"&gt;0")</f>
        <v>634250</v>
      </c>
      <c r="F8" s="52"/>
      <c r="G8" s="53" t="s">
        <v>6</v>
      </c>
      <c r="H8" s="53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4" t="s">
        <v>9</v>
      </c>
      <c r="B10" s="54" t="s">
        <v>34</v>
      </c>
      <c r="C10" s="54" t="s">
        <v>35</v>
      </c>
      <c r="D10" s="54"/>
      <c r="E10" s="56" t="s">
        <v>10</v>
      </c>
      <c r="F10" s="56"/>
      <c r="G10" s="56" t="s">
        <v>11</v>
      </c>
      <c r="H10" s="56"/>
      <c r="I10" s="56" t="s">
        <v>12</v>
      </c>
      <c r="J10" s="56"/>
      <c r="K10" s="56" t="s">
        <v>13</v>
      </c>
      <c r="L10" s="56"/>
      <c r="M10" s="56" t="s">
        <v>14</v>
      </c>
      <c r="N10" s="56"/>
      <c r="O10" s="56" t="s">
        <v>15</v>
      </c>
      <c r="P10" s="56"/>
      <c r="Q10" s="58" t="s">
        <v>16</v>
      </c>
      <c r="R10" s="54" t="s">
        <v>17</v>
      </c>
      <c r="S10" s="54" t="s">
        <v>18</v>
      </c>
      <c r="T10" s="54" t="s">
        <v>19</v>
      </c>
      <c r="U10" s="54" t="s">
        <v>20</v>
      </c>
      <c r="V10" s="58" t="s">
        <v>21</v>
      </c>
    </row>
    <row r="11" spans="1:22" ht="27" customHeight="1" x14ac:dyDescent="0.25">
      <c r="A11" s="54"/>
      <c r="B11" s="54"/>
      <c r="C11" s="54"/>
      <c r="D11" s="54"/>
      <c r="E11" s="57" t="s">
        <v>41</v>
      </c>
      <c r="F11" s="57"/>
      <c r="G11" s="57" t="s">
        <v>42</v>
      </c>
      <c r="H11" s="57"/>
      <c r="I11" s="57" t="s">
        <v>43</v>
      </c>
      <c r="J11" s="57"/>
      <c r="K11" s="57"/>
      <c r="L11" s="57"/>
      <c r="M11" s="57"/>
      <c r="N11" s="57"/>
      <c r="O11" s="57"/>
      <c r="P11" s="57"/>
      <c r="Q11" s="58"/>
      <c r="R11" s="54"/>
      <c r="S11" s="54"/>
      <c r="T11" s="54"/>
      <c r="U11" s="54"/>
      <c r="V11" s="58"/>
    </row>
    <row r="12" spans="1:22" ht="27" customHeight="1" x14ac:dyDescent="0.25">
      <c r="A12" s="54"/>
      <c r="B12" s="55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8"/>
      <c r="R12" s="54"/>
      <c r="S12" s="54"/>
      <c r="T12" s="54"/>
      <c r="U12" s="54"/>
      <c r="V12" s="58"/>
    </row>
    <row r="13" spans="1:22" ht="50.1" customHeight="1" x14ac:dyDescent="0.25">
      <c r="A13" s="42">
        <v>1</v>
      </c>
      <c r="B13" s="45" t="s">
        <v>36</v>
      </c>
      <c r="C13" s="43" t="s">
        <v>37</v>
      </c>
      <c r="D13" s="44">
        <v>690</v>
      </c>
      <c r="E13" s="46">
        <v>220</v>
      </c>
      <c r="F13" s="35">
        <f t="shared" ref="F13" si="0">E13*D13</f>
        <v>151800</v>
      </c>
      <c r="G13" s="47">
        <v>210</v>
      </c>
      <c r="H13" s="36">
        <f t="shared" ref="H13" si="1">G13*D13</f>
        <v>144900</v>
      </c>
      <c r="I13" s="48">
        <v>245</v>
      </c>
      <c r="J13" s="35">
        <f t="shared" ref="J13" si="2">I13*D13</f>
        <v>169050</v>
      </c>
      <c r="K13" s="37"/>
      <c r="L13" s="38"/>
      <c r="M13" s="38"/>
      <c r="N13" s="38"/>
      <c r="O13" s="38"/>
      <c r="P13" s="36"/>
      <c r="Q13" s="38">
        <f>ROUND(AVERAGE(E13,G13,I13,K13,M13),2)</f>
        <v>225</v>
      </c>
      <c r="R13" s="21">
        <f t="shared" ref="R13" si="3">COUNTA(E13,G13,I13,K13,M13)</f>
        <v>3</v>
      </c>
      <c r="S13" s="21">
        <f>SQRT((IF(E13&gt;0,POWER(E13-Q13,2),0)+IF(G13&gt;0,POWER(G13-Q13,2),0)+IF(I13&gt;0,POWER(I13-Q13,2),0)+IF(K13&gt;0,POWER(K13-Q13,2),0)+IF(M13&gt;0,POWER(M13-Q13,2),0))/(R13-1))</f>
        <v>18.027756377319946</v>
      </c>
      <c r="T13" s="22">
        <f>S13/Q13*100</f>
        <v>8.0123361676977538</v>
      </c>
      <c r="U13" s="22" t="str">
        <f t="shared" ref="U13" si="4">IF(T13&lt;33,$U$8,$U$9)</f>
        <v>ОДН</v>
      </c>
      <c r="V13" s="39">
        <f t="shared" ref="V13" si="5">D13*Q13</f>
        <v>155250</v>
      </c>
    </row>
    <row r="14" spans="1:22" ht="50.1" customHeight="1" x14ac:dyDescent="0.25">
      <c r="A14" s="42">
        <v>2</v>
      </c>
      <c r="B14" s="45" t="s">
        <v>38</v>
      </c>
      <c r="C14" s="43" t="s">
        <v>39</v>
      </c>
      <c r="D14" s="44">
        <v>1600</v>
      </c>
      <c r="E14" s="46">
        <v>120</v>
      </c>
      <c r="F14" s="35">
        <f t="shared" ref="F14:F15" si="6">E14*D14</f>
        <v>192000</v>
      </c>
      <c r="G14" s="47">
        <v>110</v>
      </c>
      <c r="H14" s="36">
        <f t="shared" ref="H14:H15" si="7">G14*D14</f>
        <v>176000</v>
      </c>
      <c r="I14" s="48">
        <v>139</v>
      </c>
      <c r="J14" s="35">
        <f t="shared" ref="J14:J15" si="8">I14*D14</f>
        <v>222400</v>
      </c>
      <c r="K14" s="37"/>
      <c r="L14" s="38"/>
      <c r="M14" s="38"/>
      <c r="N14" s="38"/>
      <c r="O14" s="38"/>
      <c r="P14" s="36"/>
      <c r="Q14" s="38">
        <f t="shared" ref="Q14:Q15" si="9">ROUND(AVERAGE(E14,G14,I14,K14,M14),2)</f>
        <v>123</v>
      </c>
      <c r="R14" s="21">
        <f t="shared" ref="R14:R15" si="10">COUNTA(E14,G14,I14,K14,M14)</f>
        <v>3</v>
      </c>
      <c r="S14" s="21">
        <f t="shared" ref="S14:S15" si="11">SQRT((IF(E14&gt;0,POWER(E14-Q14,2),0)+IF(G14&gt;0,POWER(G14-Q14,2),0)+IF(I14&gt;0,POWER(I14-Q14,2),0)+IF(K14&gt;0,POWER(K14-Q14,2),0)+IF(M14&gt;0,POWER(M14-Q14,2),0))/(R14-1))</f>
        <v>14.730919862656235</v>
      </c>
      <c r="T14" s="22">
        <f t="shared" ref="T14:T15" si="12">S14/Q14*100</f>
        <v>11.976357611915638</v>
      </c>
      <c r="U14" s="22" t="str">
        <f t="shared" ref="U14:U15" si="13">IF(T14&lt;33,$U$8,$U$9)</f>
        <v>ОДН</v>
      </c>
      <c r="V14" s="39">
        <f t="shared" ref="V14:V15" si="14">D14*Q14</f>
        <v>196800</v>
      </c>
    </row>
    <row r="15" spans="1:22" ht="50.1" customHeight="1" x14ac:dyDescent="0.25">
      <c r="A15" s="42">
        <v>3</v>
      </c>
      <c r="B15" s="45" t="s">
        <v>40</v>
      </c>
      <c r="C15" s="43" t="s">
        <v>37</v>
      </c>
      <c r="D15" s="44">
        <v>1700</v>
      </c>
      <c r="E15" s="46">
        <v>160</v>
      </c>
      <c r="F15" s="35">
        <f t="shared" si="6"/>
        <v>272000</v>
      </c>
      <c r="G15" s="47">
        <v>159</v>
      </c>
      <c r="H15" s="36">
        <f t="shared" si="7"/>
        <v>270300</v>
      </c>
      <c r="I15" s="48">
        <v>179</v>
      </c>
      <c r="J15" s="35">
        <f t="shared" si="8"/>
        <v>304300</v>
      </c>
      <c r="K15" s="37"/>
      <c r="L15" s="38"/>
      <c r="M15" s="38"/>
      <c r="N15" s="38"/>
      <c r="O15" s="38"/>
      <c r="P15" s="36"/>
      <c r="Q15" s="38">
        <f t="shared" si="9"/>
        <v>166</v>
      </c>
      <c r="R15" s="21">
        <f t="shared" si="10"/>
        <v>3</v>
      </c>
      <c r="S15" s="21">
        <f t="shared" si="11"/>
        <v>11.269427669584644</v>
      </c>
      <c r="T15" s="22">
        <f t="shared" si="12"/>
        <v>6.7888118491473763</v>
      </c>
      <c r="U15" s="22" t="str">
        <f t="shared" si="13"/>
        <v>ОДН</v>
      </c>
      <c r="V15" s="39">
        <f t="shared" si="14"/>
        <v>282200</v>
      </c>
    </row>
    <row r="16" spans="1:22" s="23" customFormat="1" ht="27.75" customHeight="1" x14ac:dyDescent="0.25">
      <c r="A16" s="62" t="s">
        <v>26</v>
      </c>
      <c r="B16" s="63"/>
      <c r="C16" s="24"/>
      <c r="D16" s="25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>
        <f>SUM(V13:V15)</f>
        <v>634250</v>
      </c>
    </row>
    <row r="17" spans="1:22" s="26" customFormat="1" x14ac:dyDescent="0.25">
      <c r="A17" s="27"/>
      <c r="S17" s="28"/>
    </row>
    <row r="18" spans="1:22" x14ac:dyDescent="0.25">
      <c r="A18" s="64" t="s">
        <v>27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6"/>
    </row>
    <row r="19" spans="1:22" ht="52.5" customHeight="1" x14ac:dyDescent="0.25">
      <c r="A19" s="67" t="s">
        <v>33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9"/>
    </row>
    <row r="20" spans="1:22" ht="101.45" customHeight="1" x14ac:dyDescent="0.25">
      <c r="A20" s="59" t="s">
        <v>28</v>
      </c>
      <c r="B20" s="60"/>
      <c r="C20" s="61" t="s">
        <v>29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68.45" customHeight="1" x14ac:dyDescent="0.25">
      <c r="A21" s="59" t="s">
        <v>30</v>
      </c>
      <c r="B21" s="60"/>
      <c r="C21" s="61" t="s">
        <v>31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51" customHeight="1" x14ac:dyDescent="0.25">
      <c r="A22" s="59" t="s">
        <v>18</v>
      </c>
      <c r="B22" s="60"/>
      <c r="C22" s="61" t="s">
        <v>32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x14ac:dyDescent="0.25">
      <c r="B24" s="30"/>
      <c r="C24" s="30"/>
      <c r="D24" s="31"/>
      <c r="E24" s="32"/>
      <c r="F24" s="33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4"/>
      <c r="S24" s="32"/>
      <c r="T24" s="32"/>
      <c r="U24" s="32"/>
      <c r="V24" s="32"/>
    </row>
  </sheetData>
  <mergeCells count="37">
    <mergeCell ref="S3:V3"/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K11:L11"/>
    <mergeCell ref="M11:N11"/>
    <mergeCell ref="O11:P11"/>
    <mergeCell ref="I11:J11"/>
    <mergeCell ref="A10:A12"/>
    <mergeCell ref="B10:B12"/>
    <mergeCell ref="E10:F10"/>
    <mergeCell ref="G10:H10"/>
    <mergeCell ref="C10:D11"/>
    <mergeCell ref="E11:F11"/>
    <mergeCell ref="G11:H11"/>
    <mergeCell ref="A4:V4"/>
    <mergeCell ref="A5:V5"/>
    <mergeCell ref="A6:V6"/>
    <mergeCell ref="A8:D8"/>
    <mergeCell ref="E8:F8"/>
    <mergeCell ref="G8:H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Пользователь Windows</cp:lastModifiedBy>
  <cp:revision>3</cp:revision>
  <cp:lastPrinted>2025-10-14T03:55:04Z</cp:lastPrinted>
  <dcterms:created xsi:type="dcterms:W3CDTF">2021-01-18T05:46:41Z</dcterms:created>
  <dcterms:modified xsi:type="dcterms:W3CDTF">2025-10-14T03:55:06Z</dcterms:modified>
</cp:coreProperties>
</file>