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ngr-5\Desktop\Пансионат ПРИБРЕЖНЫЙ\ДЭА Овощи фрукты\"/>
    </mc:Choice>
  </mc:AlternateContent>
  <xr:revisionPtr revIDLastSave="0" documentId="13_ncr:1_{2E4D1317-58D3-471A-8AAD-4C371E6804B0}" xr6:coauthVersionLast="47" xr6:coauthVersionMax="47" xr10:uidLastSave="{00000000-0000-0000-0000-000000000000}"/>
  <bookViews>
    <workbookView xWindow="4680" yWindow="1515" windowWidth="24030" windowHeight="13335" xr2:uid="{00000000-000D-0000-FFFF-FFFF00000000}"/>
  </bookViews>
  <sheets>
    <sheet name="Обоснование НМЦД" sheetId="1" r:id="rId1"/>
  </sheets>
  <calcPr calcId="191029" refMode="R1C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13" i="1"/>
  <c r="H13" i="1"/>
  <c r="J13" i="1"/>
  <c r="Q13" i="1"/>
  <c r="V13" i="1" s="1"/>
  <c r="R13" i="1"/>
  <c r="F14" i="1"/>
  <c r="H14" i="1"/>
  <c r="J14" i="1"/>
  <c r="Q14" i="1"/>
  <c r="V14" i="1" s="1"/>
  <c r="R14" i="1"/>
  <c r="F15" i="1"/>
  <c r="H15" i="1"/>
  <c r="J15" i="1"/>
  <c r="Q15" i="1"/>
  <c r="V15" i="1" s="1"/>
  <c r="R15" i="1"/>
  <c r="F16" i="1"/>
  <c r="H16" i="1"/>
  <c r="J16" i="1"/>
  <c r="Q16" i="1"/>
  <c r="R16" i="1"/>
  <c r="F17" i="1"/>
  <c r="H17" i="1"/>
  <c r="J17" i="1"/>
  <c r="Q17" i="1"/>
  <c r="R17" i="1"/>
  <c r="F18" i="1"/>
  <c r="H18" i="1"/>
  <c r="J18" i="1"/>
  <c r="Q18" i="1"/>
  <c r="V18" i="1" s="1"/>
  <c r="R18" i="1"/>
  <c r="F19" i="1"/>
  <c r="H19" i="1"/>
  <c r="J19" i="1"/>
  <c r="Q19" i="1"/>
  <c r="R19" i="1"/>
  <c r="F20" i="1"/>
  <c r="H20" i="1"/>
  <c r="J20" i="1"/>
  <c r="Q20" i="1"/>
  <c r="V20" i="1" s="1"/>
  <c r="R20" i="1"/>
  <c r="F21" i="1"/>
  <c r="H21" i="1"/>
  <c r="J21" i="1"/>
  <c r="Q21" i="1"/>
  <c r="V21" i="1" s="1"/>
  <c r="R21" i="1"/>
  <c r="F22" i="1"/>
  <c r="H22" i="1"/>
  <c r="J22" i="1"/>
  <c r="Q22" i="1"/>
  <c r="V22" i="1" s="1"/>
  <c r="R22" i="1"/>
  <c r="F23" i="1"/>
  <c r="H23" i="1"/>
  <c r="J23" i="1"/>
  <c r="Q23" i="1"/>
  <c r="V23" i="1" s="1"/>
  <c r="R23" i="1"/>
  <c r="F24" i="1"/>
  <c r="H24" i="1"/>
  <c r="J24" i="1"/>
  <c r="Q24" i="1"/>
  <c r="R24" i="1"/>
  <c r="F25" i="1"/>
  <c r="H25" i="1"/>
  <c r="J25" i="1"/>
  <c r="Q25" i="1"/>
  <c r="R25" i="1"/>
  <c r="F26" i="1"/>
  <c r="H26" i="1"/>
  <c r="J26" i="1"/>
  <c r="Q26" i="1"/>
  <c r="R26" i="1"/>
  <c r="F27" i="1"/>
  <c r="H27" i="1"/>
  <c r="J27" i="1"/>
  <c r="Q27" i="1"/>
  <c r="V27" i="1" s="1"/>
  <c r="R27" i="1"/>
  <c r="F28" i="1"/>
  <c r="H28" i="1"/>
  <c r="J28" i="1"/>
  <c r="Q28" i="1"/>
  <c r="V28" i="1" s="1"/>
  <c r="R28" i="1"/>
  <c r="F29" i="1"/>
  <c r="H29" i="1"/>
  <c r="J29" i="1"/>
  <c r="Q29" i="1"/>
  <c r="V29" i="1" s="1"/>
  <c r="R29" i="1"/>
  <c r="F30" i="1"/>
  <c r="H30" i="1"/>
  <c r="J30" i="1"/>
  <c r="Q30" i="1"/>
  <c r="V30" i="1" s="1"/>
  <c r="R30" i="1"/>
  <c r="F31" i="1"/>
  <c r="H31" i="1"/>
  <c r="J31" i="1"/>
  <c r="Q31" i="1"/>
  <c r="V31" i="1" s="1"/>
  <c r="R31" i="1"/>
  <c r="J32" i="1"/>
  <c r="Q32" i="1"/>
  <c r="R32" i="1"/>
  <c r="S26" i="1" l="1"/>
  <c r="T26" i="1" s="1"/>
  <c r="U26" i="1" s="1"/>
  <c r="S27" i="1"/>
  <c r="T27" i="1" s="1"/>
  <c r="U27" i="1" s="1"/>
  <c r="S23" i="1"/>
  <c r="T23" i="1" s="1"/>
  <c r="U23" i="1" s="1"/>
  <c r="S20" i="1"/>
  <c r="T20" i="1" s="1"/>
  <c r="U20" i="1" s="1"/>
  <c r="S19" i="1"/>
  <c r="T19" i="1" s="1"/>
  <c r="U19" i="1" s="1"/>
  <c r="S31" i="1"/>
  <c r="T31" i="1" s="1"/>
  <c r="U31" i="1" s="1"/>
  <c r="V26" i="1"/>
  <c r="S15" i="1"/>
  <c r="T15" i="1" s="1"/>
  <c r="U15" i="1" s="1"/>
  <c r="S14" i="1"/>
  <c r="T14" i="1" s="1"/>
  <c r="U14" i="1" s="1"/>
  <c r="S22" i="1"/>
  <c r="T22" i="1" s="1"/>
  <c r="U22" i="1" s="1"/>
  <c r="S30" i="1"/>
  <c r="T30" i="1" s="1"/>
  <c r="U30" i="1" s="1"/>
  <c r="S17" i="1"/>
  <c r="T17" i="1" s="1"/>
  <c r="U17" i="1" s="1"/>
  <c r="V19" i="1"/>
  <c r="S28" i="1"/>
  <c r="T28" i="1" s="1"/>
  <c r="U28" i="1" s="1"/>
  <c r="H32" i="1"/>
  <c r="S32" i="1"/>
  <c r="T32" i="1" s="1"/>
  <c r="U32" i="1" s="1"/>
  <c r="S16" i="1"/>
  <c r="T16" i="1" s="1"/>
  <c r="U16" i="1" s="1"/>
  <c r="S25" i="1"/>
  <c r="T25" i="1" s="1"/>
  <c r="U25" i="1" s="1"/>
  <c r="S18" i="1"/>
  <c r="T18" i="1" s="1"/>
  <c r="U18" i="1" s="1"/>
  <c r="S24" i="1"/>
  <c r="T24" i="1" s="1"/>
  <c r="U24" i="1" s="1"/>
  <c r="S29" i="1"/>
  <c r="T29" i="1" s="1"/>
  <c r="U29" i="1" s="1"/>
  <c r="S21" i="1"/>
  <c r="T21" i="1" s="1"/>
  <c r="U21" i="1" s="1"/>
  <c r="S13" i="1"/>
  <c r="T13" i="1" s="1"/>
  <c r="U13" i="1" s="1"/>
  <c r="V25" i="1"/>
  <c r="V17" i="1"/>
  <c r="V16" i="1"/>
  <c r="V32" i="1"/>
  <c r="V24" i="1"/>
  <c r="V33" i="1" l="1"/>
  <c r="E8" i="1" s="1"/>
</calcChain>
</file>

<file path=xl/sharedStrings.xml><?xml version="1.0" encoding="utf-8"?>
<sst xmlns="http://schemas.openxmlformats.org/spreadsheetml/2006/main" count="90" uniqueCount="60">
  <si>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</si>
  <si>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</si>
  <si>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</si>
  <si>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</si>
  <si>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</si>
  <si>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</si>
  <si>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</si>
  <si>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</si>
  <si>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</si>
  <si>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</si>
  <si>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</si>
  <si>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</si>
  <si>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</si>
  <si>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</si>
  <si>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</si>
  <si>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</si>
  <si>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</si>
  <si>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</si>
  <si>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</si>
  <si>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</si>
  <si>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</si>
  <si>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</si>
  <si>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</si>
  <si>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</si>
  <si>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</si>
  <si>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</si>
  <si>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</si>
  <si>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</si>
  <si>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</si>
  <si>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</si>
  <si>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</si>
  <si>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</si>
  <si>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</si>
  <si>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</si>
  <si>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</si>
  <si>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</si>
  <si>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 xml:space="preserve">Картофель свежий </t>
  </si>
  <si>
    <t xml:space="preserve">Капуста белокочанная свежая </t>
  </si>
  <si>
    <t>Морковь столовая свежая</t>
  </si>
  <si>
    <t>Свекла столовая свежая</t>
  </si>
  <si>
    <t>Лук репчатый свежий</t>
  </si>
  <si>
    <t>Чеснок свежий</t>
  </si>
  <si>
    <t>Огурцы свежие</t>
  </si>
  <si>
    <t>Томаты свежие</t>
  </si>
  <si>
    <t>Перец болгарский свежий</t>
  </si>
  <si>
    <t>Зелень свежая (петрушка)</t>
  </si>
  <si>
    <t>Зелень свежая (укроп)</t>
  </si>
  <si>
    <t xml:space="preserve">Бананы </t>
  </si>
  <si>
    <t>Яблоки</t>
  </si>
  <si>
    <t>Мандарины</t>
  </si>
  <si>
    <t>Груша</t>
  </si>
  <si>
    <t>Апельсины</t>
  </si>
  <si>
    <t>Лимон</t>
  </si>
  <si>
    <t>Персики</t>
  </si>
  <si>
    <t>Хурма</t>
  </si>
  <si>
    <t>Виноград</t>
  </si>
  <si>
    <t>б/н от 30.10.2024</t>
  </si>
  <si>
    <t>б/н от 30.10.2025</t>
  </si>
  <si>
    <t>б/н от 29.10.2025</t>
  </si>
  <si>
    <t>кг (нетто)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</si>
</sst>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indexed="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165" fontId="3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4" fontId="3" fillId="5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3" fillId="4" borderId="1" xfId="0" applyNumberFormat="1" applyFont="1" applyFill="1" applyBorder="1" applyAlignment="1">
      <alignment horizontal="right" vertical="top" wrapText="1"/>
    </xf>
    <xf numFmtId="4" fontId="3" fillId="4" borderId="1" xfId="0" applyNumberFormat="1" applyFont="1" applyFill="1" applyBorder="1" applyAlignment="1">
      <alignment horizontal="right" vertical="top" shrinkToFi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shrinkToFit="1"/>
    </xf>
    <xf numFmtId="0" fontId="3" fillId="4" borderId="1" xfId="0" applyFont="1" applyFill="1" applyBorder="1" applyAlignment="1">
      <alignment horizontal="center" vertical="top" shrinkToFit="1"/>
    </xf>
    <xf numFmtId="4" fontId="5" fillId="0" borderId="1" xfId="0" applyNumberFormat="1" applyFont="1" applyBorder="1" applyAlignment="1">
      <alignment horizontal="right" vertical="top" shrinkToFit="1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right" vertical="top" shrinkToFit="1"/>
    </xf>
    <xf numFmtId="0" fontId="3" fillId="5" borderId="1" xfId="0" applyFont="1" applyFill="1" applyBorder="1" applyAlignment="1">
      <alignment horizontal="center" vertical="top" shrinkToFit="1"/>
    </xf>
    <xf numFmtId="4" fontId="5" fillId="5" borderId="1" xfId="0" applyNumberFormat="1" applyFont="1" applyFill="1" applyBorder="1" applyAlignment="1">
      <alignment horizontal="right" vertical="top" shrinkToFit="1"/>
    </xf>
    <xf numFmtId="0" fontId="3" fillId="5" borderId="0" xfId="0" applyFont="1" applyFill="1" applyAlignment="1">
      <alignment vertical="top"/>
    </xf>
    <xf numFmtId="0" fontId="5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8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166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2" fillId="4" borderId="2" xfId="0" applyFont="1" applyFill="1" applyBorder="1" applyAlignment="1">
      <alignment horizontal="justify" vertical="top" wrapText="1"/>
    </xf>
    <xf numFmtId="0" fontId="2" fillId="4" borderId="4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left" vertical="top" wrapText="1"/>
    </xf>
    <xf numFmtId="165" fontId="6" fillId="3" borderId="0" xfId="0" applyNumberFormat="1" applyFont="1" applyFill="1" applyAlignment="1">
      <alignment horizontal="center" vertical="top" wrapText="1"/>
    </xf>
    <xf numFmtId="165" fontId="5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36</xdr:row>
      <xdr:rowOff>998367</xdr:rowOff>
    </xdr:from>
    <xdr:to>
      <xdr:col>3</xdr:col>
      <xdr:colOff>228600</xdr:colOff>
      <xdr:row>36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38</xdr:row>
      <xdr:rowOff>211452</xdr:rowOff>
    </xdr:from>
    <xdr:to>
      <xdr:col>3</xdr:col>
      <xdr:colOff>495299</xdr:colOff>
      <xdr:row>38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37</xdr:row>
      <xdr:rowOff>422036</xdr:rowOff>
    </xdr:from>
    <xdr:to>
      <xdr:col>4</xdr:col>
      <xdr:colOff>336186</xdr:colOff>
      <xdr:row>38</xdr:row>
      <xdr:rowOff>3810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38</xdr:row>
      <xdr:rowOff>211452</xdr:rowOff>
    </xdr:from>
    <xdr:to>
      <xdr:col>3</xdr:col>
      <xdr:colOff>495299</xdr:colOff>
      <xdr:row>38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1"/>
  <sheetViews>
    <sheetView tabSelected="1" topLeftCell="A28" workbookViewId="0">
      <selection activeCell="I32" sqref="I32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43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x14ac:dyDescent="0.25">
      <c r="F1" s="2"/>
      <c r="G1" s="2"/>
      <c r="H1" s="2"/>
      <c r="V1" s="3" t="s">
        <v>0</v>
      </c>
    </row>
    <row r="2" spans="1:22" x14ac:dyDescent="0.25">
      <c r="F2" s="2"/>
      <c r="G2" s="2"/>
      <c r="H2" s="2"/>
      <c r="V2" s="3" t="s">
        <v>1</v>
      </c>
    </row>
    <row r="3" spans="1:22" x14ac:dyDescent="0.25">
      <c r="V3" s="1"/>
    </row>
    <row r="4" spans="1:22" x14ac:dyDescent="0.25">
      <c r="A4" s="60" t="s">
        <v>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x14ac:dyDescent="0.25">
      <c r="A5" s="60" t="s">
        <v>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x14ac:dyDescent="0.25">
      <c r="A6" s="61" t="s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s="4" customFormat="1" x14ac:dyDescent="0.25">
      <c r="T7" s="1"/>
      <c r="U7" s="1"/>
    </row>
    <row r="8" spans="1:22" ht="15.75" customHeight="1" x14ac:dyDescent="0.25">
      <c r="A8" s="62" t="s">
        <v>5</v>
      </c>
      <c r="B8" s="62"/>
      <c r="C8" s="62"/>
      <c r="D8" s="62"/>
      <c r="E8" s="63">
        <f>SUMIF(V33,"&gt;0")</f>
        <v>715425.60675000004</v>
      </c>
      <c r="F8" s="63"/>
      <c r="G8" s="64" t="s">
        <v>6</v>
      </c>
      <c r="H8" s="64"/>
      <c r="I8" s="5"/>
      <c r="J8" s="6"/>
      <c r="K8" s="6"/>
      <c r="L8" s="6"/>
      <c r="M8" s="6"/>
      <c r="N8" s="6"/>
      <c r="O8" s="6"/>
      <c r="P8" s="6"/>
      <c r="Q8" s="6"/>
      <c r="R8" s="5"/>
      <c r="S8" s="5"/>
      <c r="T8" s="5"/>
      <c r="U8" s="7" t="s">
        <v>7</v>
      </c>
      <c r="V8" s="8"/>
    </row>
    <row r="9" spans="1:22" x14ac:dyDescent="0.25">
      <c r="A9" s="5"/>
      <c r="B9" s="9"/>
      <c r="C9" s="5"/>
      <c r="D9" s="10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"/>
      <c r="S9" s="5"/>
      <c r="T9" s="5"/>
      <c r="U9" s="7" t="s">
        <v>8</v>
      </c>
      <c r="V9" s="8"/>
    </row>
    <row r="10" spans="1:22" ht="15" customHeight="1" x14ac:dyDescent="0.25">
      <c r="A10" s="56" t="s">
        <v>9</v>
      </c>
      <c r="B10" s="56" t="s">
        <v>34</v>
      </c>
      <c r="C10" s="56" t="s">
        <v>35</v>
      </c>
      <c r="D10" s="56"/>
      <c r="E10" s="58" t="s">
        <v>10</v>
      </c>
      <c r="F10" s="58"/>
      <c r="G10" s="58" t="s">
        <v>11</v>
      </c>
      <c r="H10" s="58"/>
      <c r="I10" s="58" t="s">
        <v>12</v>
      </c>
      <c r="J10" s="58"/>
      <c r="K10" s="58" t="s">
        <v>13</v>
      </c>
      <c r="L10" s="58"/>
      <c r="M10" s="58" t="s">
        <v>14</v>
      </c>
      <c r="N10" s="58"/>
      <c r="O10" s="58" t="s">
        <v>15</v>
      </c>
      <c r="P10" s="58"/>
      <c r="Q10" s="57" t="s">
        <v>16</v>
      </c>
      <c r="R10" s="56" t="s">
        <v>17</v>
      </c>
      <c r="S10" s="56" t="s">
        <v>18</v>
      </c>
      <c r="T10" s="56" t="s">
        <v>19</v>
      </c>
      <c r="U10" s="56" t="s">
        <v>20</v>
      </c>
      <c r="V10" s="57" t="s">
        <v>21</v>
      </c>
    </row>
    <row r="11" spans="1:22" x14ac:dyDescent="0.25">
      <c r="A11" s="56"/>
      <c r="B11" s="56"/>
      <c r="C11" s="56"/>
      <c r="D11" s="56"/>
      <c r="E11" s="59" t="s">
        <v>56</v>
      </c>
      <c r="F11" s="59"/>
      <c r="G11" s="59" t="s">
        <v>57</v>
      </c>
      <c r="H11" s="59"/>
      <c r="I11" s="59" t="s">
        <v>58</v>
      </c>
      <c r="J11" s="59"/>
      <c r="K11" s="59"/>
      <c r="L11" s="59"/>
      <c r="M11" s="59"/>
      <c r="N11" s="59"/>
      <c r="O11" s="59"/>
      <c r="P11" s="59"/>
      <c r="Q11" s="57"/>
      <c r="R11" s="56"/>
      <c r="S11" s="56"/>
      <c r="T11" s="56"/>
      <c r="U11" s="56"/>
      <c r="V11" s="57"/>
    </row>
    <row r="12" spans="1:22" ht="45" x14ac:dyDescent="0.25">
      <c r="A12" s="56"/>
      <c r="B12" s="56"/>
      <c r="C12" s="11" t="s">
        <v>22</v>
      </c>
      <c r="D12" s="12" t="s">
        <v>23</v>
      </c>
      <c r="E12" s="13" t="s">
        <v>24</v>
      </c>
      <c r="F12" s="13" t="s">
        <v>25</v>
      </c>
      <c r="G12" s="13" t="s">
        <v>24</v>
      </c>
      <c r="H12" s="13" t="s">
        <v>25</v>
      </c>
      <c r="I12" s="13" t="s">
        <v>24</v>
      </c>
      <c r="J12" s="13" t="s">
        <v>25</v>
      </c>
      <c r="K12" s="13" t="s">
        <v>24</v>
      </c>
      <c r="L12" s="13" t="s">
        <v>25</v>
      </c>
      <c r="M12" s="13" t="s">
        <v>24</v>
      </c>
      <c r="N12" s="13" t="s">
        <v>25</v>
      </c>
      <c r="O12" s="13" t="s">
        <v>24</v>
      </c>
      <c r="P12" s="13" t="s">
        <v>25</v>
      </c>
      <c r="Q12" s="57"/>
      <c r="R12" s="56"/>
      <c r="S12" s="56"/>
      <c r="T12" s="56"/>
      <c r="U12" s="56"/>
      <c r="V12" s="57"/>
    </row>
    <row r="13" spans="1:22" ht="48.75" customHeight="1" x14ac:dyDescent="0.25">
      <c r="A13" s="14">
        <v>1</v>
      </c>
      <c r="B13" s="15" t="s">
        <v>36</v>
      </c>
      <c r="C13" s="11" t="s">
        <v>59</v>
      </c>
      <c r="D13" s="44">
        <v>2463.75</v>
      </c>
      <c r="E13" s="16">
        <v>45</v>
      </c>
      <c r="F13" s="17">
        <f t="shared" ref="F13:F14" si="0">E13*D13</f>
        <v>110868.75</v>
      </c>
      <c r="G13" s="18">
        <v>47</v>
      </c>
      <c r="H13" s="19">
        <f t="shared" ref="H13:H14" si="1">G13*D13</f>
        <v>115796.25</v>
      </c>
      <c r="I13" s="18">
        <v>44</v>
      </c>
      <c r="J13" s="17">
        <f t="shared" ref="J13:J14" si="2">I13*D13</f>
        <v>108405</v>
      </c>
      <c r="K13" s="20"/>
      <c r="L13" s="17"/>
      <c r="M13" s="17"/>
      <c r="N13" s="17"/>
      <c r="O13" s="17"/>
      <c r="P13" s="19"/>
      <c r="Q13" s="17">
        <f>ROUND(AVERAGE(E13,G13,I13,K13,M13),2)</f>
        <v>45.33</v>
      </c>
      <c r="R13" s="21">
        <f t="shared" ref="R13:R32" si="3">COUNTA(E13,G13,I13,K13,M13)</f>
        <v>3</v>
      </c>
      <c r="S13" s="21">
        <f t="shared" ref="S13:S32" si="4">SQRT((IF(E13&gt;0,POWER(E13-Q13,2),0)+IF(G13&gt;0,POWER(G13-Q13,2),0)+IF(I13&gt;0,POWER(I13-Q13,2),0)+IF(K13&gt;0,POWER(K13-Q13,2),0)+IF(M13&gt;0,POWER(M13-Q13,2),0))/(R13-1))</f>
        <v>1.5275306870894607</v>
      </c>
      <c r="T13" s="22">
        <f>S13/Q13*100</f>
        <v>3.3698007656948179</v>
      </c>
      <c r="U13" s="22" t="str">
        <f t="shared" ref="U13" si="5">IF(T13&lt;33,$U$8,$U$9)</f>
        <v>ОДН</v>
      </c>
      <c r="V13" s="23">
        <f t="shared" ref="V13:V14" si="6">D13*Q13</f>
        <v>111681.78749999999</v>
      </c>
    </row>
    <row r="14" spans="1:22" ht="48.75" customHeight="1" x14ac:dyDescent="0.25">
      <c r="A14" s="14">
        <v>2</v>
      </c>
      <c r="B14" s="15" t="s">
        <v>37</v>
      </c>
      <c r="C14" s="11" t="s">
        <v>59</v>
      </c>
      <c r="D14" s="44">
        <v>1439.2750000000001</v>
      </c>
      <c r="E14" s="16">
        <v>48</v>
      </c>
      <c r="F14" s="17">
        <f t="shared" si="0"/>
        <v>69085.200000000012</v>
      </c>
      <c r="G14" s="18">
        <v>49</v>
      </c>
      <c r="H14" s="19">
        <f t="shared" si="1"/>
        <v>70524.475000000006</v>
      </c>
      <c r="I14" s="18">
        <v>46</v>
      </c>
      <c r="J14" s="17">
        <f t="shared" si="2"/>
        <v>66206.650000000009</v>
      </c>
      <c r="K14" s="20"/>
      <c r="L14" s="17"/>
      <c r="M14" s="17"/>
      <c r="N14" s="17"/>
      <c r="O14" s="17"/>
      <c r="P14" s="19"/>
      <c r="Q14" s="17">
        <f>ROUND(AVERAGE(E14,G14,I14,K14,M14),2)</f>
        <v>47.67</v>
      </c>
      <c r="R14" s="21">
        <f t="shared" si="3"/>
        <v>3</v>
      </c>
      <c r="S14" s="21">
        <f t="shared" si="4"/>
        <v>1.5275306870894607</v>
      </c>
      <c r="T14" s="22">
        <f t="shared" ref="T14" si="7">S14/Q14*100</f>
        <v>3.2043857501352226</v>
      </c>
      <c r="U14" s="22" t="str">
        <f>IF(T14&lt;33,$U$8,$U$9)</f>
        <v>ОДН</v>
      </c>
      <c r="V14" s="23">
        <f t="shared" si="6"/>
        <v>68610.239250000013</v>
      </c>
    </row>
    <row r="15" spans="1:22" ht="48.75" customHeight="1" x14ac:dyDescent="0.25">
      <c r="A15" s="14">
        <v>3</v>
      </c>
      <c r="B15" s="15" t="s">
        <v>38</v>
      </c>
      <c r="C15" s="11" t="s">
        <v>59</v>
      </c>
      <c r="D15" s="44">
        <v>395.18</v>
      </c>
      <c r="E15" s="16">
        <v>47</v>
      </c>
      <c r="F15" s="17">
        <f t="shared" ref="F15" si="8">E15*D15</f>
        <v>18573.46</v>
      </c>
      <c r="G15" s="18">
        <v>49</v>
      </c>
      <c r="H15" s="19">
        <f t="shared" ref="H15" si="9">G15*D15</f>
        <v>19363.82</v>
      </c>
      <c r="I15" s="18">
        <v>45</v>
      </c>
      <c r="J15" s="17">
        <f t="shared" ref="J15" si="10">I15*D15</f>
        <v>17783.099999999999</v>
      </c>
      <c r="K15" s="20"/>
      <c r="L15" s="17"/>
      <c r="M15" s="17"/>
      <c r="N15" s="17"/>
      <c r="O15" s="17"/>
      <c r="P15" s="19"/>
      <c r="Q15" s="17">
        <f t="shared" ref="Q15:Q32" si="11">ROUND(AVERAGE(E15,G15,I15,K15,M15),2)</f>
        <v>47</v>
      </c>
      <c r="R15" s="21">
        <f t="shared" si="3"/>
        <v>3</v>
      </c>
      <c r="S15" s="21">
        <f t="shared" si="4"/>
        <v>2</v>
      </c>
      <c r="T15" s="22">
        <f t="shared" ref="T15" si="12">S15/Q15*100</f>
        <v>4.2553191489361701</v>
      </c>
      <c r="U15" s="22" t="str">
        <f t="shared" ref="U15" si="13">IF(T15&lt;33,$U$8,$U$9)</f>
        <v>ОДН</v>
      </c>
      <c r="V15" s="23">
        <f t="shared" ref="V15" si="14">D15*Q15</f>
        <v>18573.46</v>
      </c>
    </row>
    <row r="16" spans="1:22" ht="48.75" customHeight="1" x14ac:dyDescent="0.25">
      <c r="A16" s="14">
        <v>4</v>
      </c>
      <c r="B16" s="15" t="s">
        <v>39</v>
      </c>
      <c r="C16" s="11" t="s">
        <v>59</v>
      </c>
      <c r="D16" s="44">
        <v>300</v>
      </c>
      <c r="E16" s="16">
        <v>42</v>
      </c>
      <c r="F16" s="17">
        <f t="shared" ref="F16:F17" si="15">E16*D16</f>
        <v>12600</v>
      </c>
      <c r="G16" s="18">
        <v>49</v>
      </c>
      <c r="H16" s="19">
        <f t="shared" ref="H16:H17" si="16">G16*D16</f>
        <v>14700</v>
      </c>
      <c r="I16" s="18">
        <v>40</v>
      </c>
      <c r="J16" s="17">
        <f t="shared" ref="J16:J17" si="17">I16*D16</f>
        <v>12000</v>
      </c>
      <c r="K16" s="20"/>
      <c r="L16" s="17"/>
      <c r="M16" s="17"/>
      <c r="N16" s="17"/>
      <c r="O16" s="17"/>
      <c r="P16" s="19"/>
      <c r="Q16" s="17">
        <f t="shared" si="11"/>
        <v>43.67</v>
      </c>
      <c r="R16" s="21">
        <f t="shared" si="3"/>
        <v>3</v>
      </c>
      <c r="S16" s="21">
        <f t="shared" si="4"/>
        <v>4.7258173896163189</v>
      </c>
      <c r="T16" s="22">
        <f t="shared" ref="T16:T17" si="18">S16/Q16*100</f>
        <v>10.821656490992257</v>
      </c>
      <c r="U16" s="22" t="str">
        <f t="shared" ref="U16:U17" si="19">IF(T16&lt;33,$U$8,$U$9)</f>
        <v>ОДН</v>
      </c>
      <c r="V16" s="23">
        <f t="shared" ref="V16:V17" si="20">D16*Q16</f>
        <v>13101</v>
      </c>
    </row>
    <row r="17" spans="1:22" ht="48.75" customHeight="1" x14ac:dyDescent="0.25">
      <c r="A17" s="14">
        <v>5</v>
      </c>
      <c r="B17" s="15" t="s">
        <v>40</v>
      </c>
      <c r="C17" s="11" t="s">
        <v>59</v>
      </c>
      <c r="D17" s="44">
        <v>430</v>
      </c>
      <c r="E17" s="16">
        <v>49</v>
      </c>
      <c r="F17" s="17">
        <f t="shared" si="15"/>
        <v>21070</v>
      </c>
      <c r="G17" s="18">
        <v>49</v>
      </c>
      <c r="H17" s="19">
        <f t="shared" si="16"/>
        <v>21070</v>
      </c>
      <c r="I17" s="18">
        <v>48</v>
      </c>
      <c r="J17" s="17">
        <f t="shared" si="17"/>
        <v>20640</v>
      </c>
      <c r="K17" s="20"/>
      <c r="L17" s="17"/>
      <c r="M17" s="17"/>
      <c r="N17" s="17"/>
      <c r="O17" s="17"/>
      <c r="P17" s="19"/>
      <c r="Q17" s="17">
        <f t="shared" si="11"/>
        <v>48.67</v>
      </c>
      <c r="R17" s="21">
        <f t="shared" si="3"/>
        <v>3</v>
      </c>
      <c r="S17" s="21">
        <f t="shared" si="4"/>
        <v>0.5773647027659381</v>
      </c>
      <c r="T17" s="22">
        <f t="shared" si="18"/>
        <v>1.186284575233076</v>
      </c>
      <c r="U17" s="22" t="str">
        <f t="shared" si="19"/>
        <v>ОДН</v>
      </c>
      <c r="V17" s="23">
        <f t="shared" si="20"/>
        <v>20928.100000000002</v>
      </c>
    </row>
    <row r="18" spans="1:22" ht="48.75" customHeight="1" x14ac:dyDescent="0.25">
      <c r="A18" s="14">
        <v>6</v>
      </c>
      <c r="B18" s="15" t="s">
        <v>41</v>
      </c>
      <c r="C18" s="11" t="s">
        <v>59</v>
      </c>
      <c r="D18" s="44">
        <v>10</v>
      </c>
      <c r="E18" s="16">
        <v>299</v>
      </c>
      <c r="F18" s="17">
        <f t="shared" ref="F18:F26" si="21">E18*D18</f>
        <v>2990</v>
      </c>
      <c r="G18" s="18">
        <v>320</v>
      </c>
      <c r="H18" s="19">
        <f t="shared" ref="H18:H26" si="22">G18*D18</f>
        <v>3200</v>
      </c>
      <c r="I18" s="18">
        <v>295</v>
      </c>
      <c r="J18" s="17">
        <f t="shared" ref="J18:J26" si="23">I18*D18</f>
        <v>2950</v>
      </c>
      <c r="K18" s="20"/>
      <c r="L18" s="17"/>
      <c r="M18" s="17"/>
      <c r="N18" s="17"/>
      <c r="O18" s="17"/>
      <c r="P18" s="19"/>
      <c r="Q18" s="17">
        <f t="shared" si="11"/>
        <v>304.67</v>
      </c>
      <c r="R18" s="21">
        <f t="shared" si="3"/>
        <v>3</v>
      </c>
      <c r="S18" s="21">
        <f t="shared" si="4"/>
        <v>13.428825339544781</v>
      </c>
      <c r="T18" s="22">
        <f t="shared" ref="T18:T26" si="24">S18/Q18*100</f>
        <v>4.4076625002608658</v>
      </c>
      <c r="U18" s="22" t="str">
        <f t="shared" ref="U18:U26" si="25">IF(T18&lt;33,$U$8,$U$9)</f>
        <v>ОДН</v>
      </c>
      <c r="V18" s="23">
        <f t="shared" ref="V18:V26" si="26">D18*Q18</f>
        <v>3046.7000000000003</v>
      </c>
    </row>
    <row r="19" spans="1:22" ht="48.75" customHeight="1" x14ac:dyDescent="0.25">
      <c r="A19" s="14">
        <v>7</v>
      </c>
      <c r="B19" s="15" t="s">
        <v>42</v>
      </c>
      <c r="C19" s="11" t="s">
        <v>59</v>
      </c>
      <c r="D19" s="44">
        <v>70</v>
      </c>
      <c r="E19" s="16">
        <v>225</v>
      </c>
      <c r="F19" s="17">
        <f t="shared" si="21"/>
        <v>15750</v>
      </c>
      <c r="G19" s="18">
        <v>245</v>
      </c>
      <c r="H19" s="19">
        <f t="shared" si="22"/>
        <v>17150</v>
      </c>
      <c r="I19" s="18">
        <v>215</v>
      </c>
      <c r="J19" s="17">
        <f t="shared" si="23"/>
        <v>15050</v>
      </c>
      <c r="K19" s="20"/>
      <c r="L19" s="17"/>
      <c r="M19" s="17"/>
      <c r="N19" s="17"/>
      <c r="O19" s="17"/>
      <c r="P19" s="19"/>
      <c r="Q19" s="17">
        <f t="shared" si="11"/>
        <v>228.33</v>
      </c>
      <c r="R19" s="21">
        <f t="shared" si="3"/>
        <v>3</v>
      </c>
      <c r="S19" s="21">
        <f t="shared" si="4"/>
        <v>15.275252862064182</v>
      </c>
      <c r="T19" s="22">
        <f t="shared" si="24"/>
        <v>6.6899894284869186</v>
      </c>
      <c r="U19" s="22" t="str">
        <f t="shared" si="25"/>
        <v>ОДН</v>
      </c>
      <c r="V19" s="23">
        <f t="shared" si="26"/>
        <v>15983.1</v>
      </c>
    </row>
    <row r="20" spans="1:22" ht="48.75" customHeight="1" x14ac:dyDescent="0.25">
      <c r="A20" s="14">
        <v>8</v>
      </c>
      <c r="B20" s="15" t="s">
        <v>43</v>
      </c>
      <c r="C20" s="11" t="s">
        <v>59</v>
      </c>
      <c r="D20" s="44">
        <v>70</v>
      </c>
      <c r="E20" s="16">
        <v>240</v>
      </c>
      <c r="F20" s="17">
        <f t="shared" si="21"/>
        <v>16800</v>
      </c>
      <c r="G20" s="18">
        <v>249</v>
      </c>
      <c r="H20" s="19">
        <f t="shared" si="22"/>
        <v>17430</v>
      </c>
      <c r="I20" s="18">
        <v>235</v>
      </c>
      <c r="J20" s="17">
        <f t="shared" si="23"/>
        <v>16450</v>
      </c>
      <c r="K20" s="20"/>
      <c r="L20" s="17"/>
      <c r="M20" s="17"/>
      <c r="N20" s="17"/>
      <c r="O20" s="17"/>
      <c r="P20" s="19"/>
      <c r="Q20" s="17">
        <f t="shared" si="11"/>
        <v>241.33</v>
      </c>
      <c r="R20" s="21">
        <f t="shared" si="3"/>
        <v>3</v>
      </c>
      <c r="S20" s="21">
        <f t="shared" si="4"/>
        <v>7.0946000591999541</v>
      </c>
      <c r="T20" s="22">
        <f t="shared" si="24"/>
        <v>2.9397920106078623</v>
      </c>
      <c r="U20" s="22" t="str">
        <f t="shared" si="25"/>
        <v>ОДН</v>
      </c>
      <c r="V20" s="23">
        <f t="shared" si="26"/>
        <v>16893.100000000002</v>
      </c>
    </row>
    <row r="21" spans="1:22" ht="48.75" customHeight="1" x14ac:dyDescent="0.25">
      <c r="A21" s="14">
        <v>9</v>
      </c>
      <c r="B21" s="15" t="s">
        <v>44</v>
      </c>
      <c r="C21" s="11" t="s">
        <v>59</v>
      </c>
      <c r="D21" s="44">
        <v>50</v>
      </c>
      <c r="E21" s="16">
        <v>316</v>
      </c>
      <c r="F21" s="17">
        <f t="shared" si="21"/>
        <v>15800</v>
      </c>
      <c r="G21" s="18">
        <v>326</v>
      </c>
      <c r="H21" s="19">
        <f t="shared" si="22"/>
        <v>16300</v>
      </c>
      <c r="I21" s="18">
        <v>310</v>
      </c>
      <c r="J21" s="17">
        <f t="shared" si="23"/>
        <v>15500</v>
      </c>
      <c r="K21" s="20"/>
      <c r="L21" s="17"/>
      <c r="M21" s="17"/>
      <c r="N21" s="17"/>
      <c r="O21" s="17"/>
      <c r="P21" s="19"/>
      <c r="Q21" s="17">
        <f t="shared" si="11"/>
        <v>317.33</v>
      </c>
      <c r="R21" s="21">
        <f t="shared" si="3"/>
        <v>3</v>
      </c>
      <c r="S21" s="21">
        <f t="shared" si="4"/>
        <v>8.0829047996373191</v>
      </c>
      <c r="T21" s="22">
        <f t="shared" si="24"/>
        <v>2.5471606213208076</v>
      </c>
      <c r="U21" s="22" t="str">
        <f t="shared" si="25"/>
        <v>ОДН</v>
      </c>
      <c r="V21" s="23">
        <f t="shared" si="26"/>
        <v>15866.5</v>
      </c>
    </row>
    <row r="22" spans="1:22" s="29" customFormat="1" ht="48.75" customHeight="1" x14ac:dyDescent="0.25">
      <c r="A22" s="24">
        <v>10</v>
      </c>
      <c r="B22" s="15" t="s">
        <v>45</v>
      </c>
      <c r="C22" s="25" t="s">
        <v>59</v>
      </c>
      <c r="D22" s="44">
        <v>26</v>
      </c>
      <c r="E22" s="16">
        <v>690</v>
      </c>
      <c r="F22" s="26">
        <f t="shared" si="21"/>
        <v>17940</v>
      </c>
      <c r="G22" s="18">
        <v>698</v>
      </c>
      <c r="H22" s="19">
        <f t="shared" si="22"/>
        <v>18148</v>
      </c>
      <c r="I22" s="18">
        <v>680</v>
      </c>
      <c r="J22" s="26">
        <f t="shared" si="23"/>
        <v>17680</v>
      </c>
      <c r="K22" s="16"/>
      <c r="L22" s="26"/>
      <c r="M22" s="26"/>
      <c r="N22" s="26"/>
      <c r="O22" s="26"/>
      <c r="P22" s="19"/>
      <c r="Q22" s="26">
        <f t="shared" si="11"/>
        <v>689.33</v>
      </c>
      <c r="R22" s="27">
        <f t="shared" si="3"/>
        <v>3</v>
      </c>
      <c r="S22" s="27">
        <f t="shared" si="4"/>
        <v>9.018500429672331</v>
      </c>
      <c r="T22" s="22">
        <f t="shared" si="24"/>
        <v>1.3082994254816025</v>
      </c>
      <c r="U22" s="22" t="str">
        <f t="shared" si="25"/>
        <v>ОДН</v>
      </c>
      <c r="V22" s="28">
        <f t="shared" si="26"/>
        <v>17922.580000000002</v>
      </c>
    </row>
    <row r="23" spans="1:22" s="29" customFormat="1" ht="48.75" customHeight="1" x14ac:dyDescent="0.25">
      <c r="A23" s="24">
        <v>11</v>
      </c>
      <c r="B23" s="15" t="s">
        <v>46</v>
      </c>
      <c r="C23" s="25" t="s">
        <v>59</v>
      </c>
      <c r="D23" s="44">
        <v>26</v>
      </c>
      <c r="E23" s="16">
        <v>690</v>
      </c>
      <c r="F23" s="26">
        <f t="shared" si="21"/>
        <v>17940</v>
      </c>
      <c r="G23" s="18">
        <v>698</v>
      </c>
      <c r="H23" s="19">
        <f t="shared" si="22"/>
        <v>18148</v>
      </c>
      <c r="I23" s="18">
        <v>680</v>
      </c>
      <c r="J23" s="26">
        <f t="shared" si="23"/>
        <v>17680</v>
      </c>
      <c r="K23" s="16"/>
      <c r="L23" s="26"/>
      <c r="M23" s="26"/>
      <c r="N23" s="26"/>
      <c r="O23" s="26"/>
      <c r="P23" s="19"/>
      <c r="Q23" s="26">
        <f t="shared" si="11"/>
        <v>689.33</v>
      </c>
      <c r="R23" s="27">
        <f t="shared" si="3"/>
        <v>3</v>
      </c>
      <c r="S23" s="27">
        <f t="shared" si="4"/>
        <v>9.018500429672331</v>
      </c>
      <c r="T23" s="22">
        <f t="shared" si="24"/>
        <v>1.3082994254816025</v>
      </c>
      <c r="U23" s="22" t="str">
        <f t="shared" si="25"/>
        <v>ОДН</v>
      </c>
      <c r="V23" s="28">
        <f t="shared" si="26"/>
        <v>17922.580000000002</v>
      </c>
    </row>
    <row r="24" spans="1:22" ht="48.75" customHeight="1" x14ac:dyDescent="0.25">
      <c r="A24" s="14">
        <v>12</v>
      </c>
      <c r="B24" s="15" t="s">
        <v>47</v>
      </c>
      <c r="C24" s="11" t="s">
        <v>59</v>
      </c>
      <c r="D24" s="45">
        <v>323</v>
      </c>
      <c r="E24" s="16">
        <v>186</v>
      </c>
      <c r="F24" s="17">
        <f t="shared" si="21"/>
        <v>60078</v>
      </c>
      <c r="G24" s="18">
        <v>196</v>
      </c>
      <c r="H24" s="19">
        <f t="shared" si="22"/>
        <v>63308</v>
      </c>
      <c r="I24" s="18">
        <v>185</v>
      </c>
      <c r="J24" s="17">
        <f t="shared" si="23"/>
        <v>59755</v>
      </c>
      <c r="K24" s="20"/>
      <c r="L24" s="17"/>
      <c r="M24" s="17"/>
      <c r="N24" s="17"/>
      <c r="O24" s="17"/>
      <c r="P24" s="19"/>
      <c r="Q24" s="17">
        <f t="shared" si="11"/>
        <v>189</v>
      </c>
      <c r="R24" s="21">
        <f t="shared" si="3"/>
        <v>3</v>
      </c>
      <c r="S24" s="21">
        <f t="shared" si="4"/>
        <v>6.0827625302982193</v>
      </c>
      <c r="T24" s="22">
        <f t="shared" si="24"/>
        <v>3.2183928731736611</v>
      </c>
      <c r="U24" s="22" t="str">
        <f t="shared" si="25"/>
        <v>ОДН</v>
      </c>
      <c r="V24" s="23">
        <f t="shared" si="26"/>
        <v>61047</v>
      </c>
    </row>
    <row r="25" spans="1:22" ht="48.75" customHeight="1" x14ac:dyDescent="0.25">
      <c r="A25" s="14">
        <v>13</v>
      </c>
      <c r="B25" s="15" t="s">
        <v>48</v>
      </c>
      <c r="C25" s="11" t="s">
        <v>59</v>
      </c>
      <c r="D25" s="45">
        <v>540</v>
      </c>
      <c r="E25" s="16">
        <v>145</v>
      </c>
      <c r="F25" s="17">
        <f t="shared" si="21"/>
        <v>78300</v>
      </c>
      <c r="G25" s="18">
        <v>148</v>
      </c>
      <c r="H25" s="19">
        <f t="shared" si="22"/>
        <v>79920</v>
      </c>
      <c r="I25" s="18">
        <v>142</v>
      </c>
      <c r="J25" s="17">
        <f t="shared" si="23"/>
        <v>76680</v>
      </c>
      <c r="K25" s="20"/>
      <c r="L25" s="17"/>
      <c r="M25" s="17"/>
      <c r="N25" s="17"/>
      <c r="O25" s="17"/>
      <c r="P25" s="19"/>
      <c r="Q25" s="17">
        <f t="shared" si="11"/>
        <v>145</v>
      </c>
      <c r="R25" s="21">
        <f t="shared" si="3"/>
        <v>3</v>
      </c>
      <c r="S25" s="21">
        <f t="shared" si="4"/>
        <v>3</v>
      </c>
      <c r="T25" s="22">
        <f t="shared" si="24"/>
        <v>2.0689655172413794</v>
      </c>
      <c r="U25" s="22" t="str">
        <f t="shared" si="25"/>
        <v>ОДН</v>
      </c>
      <c r="V25" s="23">
        <f t="shared" si="26"/>
        <v>78300</v>
      </c>
    </row>
    <row r="26" spans="1:22" ht="48.75" customHeight="1" x14ac:dyDescent="0.25">
      <c r="A26" s="14">
        <v>14</v>
      </c>
      <c r="B26" s="15" t="s">
        <v>49</v>
      </c>
      <c r="C26" s="11" t="s">
        <v>59</v>
      </c>
      <c r="D26" s="45">
        <v>120</v>
      </c>
      <c r="E26" s="16">
        <v>250</v>
      </c>
      <c r="F26" s="17">
        <f t="shared" si="21"/>
        <v>30000</v>
      </c>
      <c r="G26" s="18">
        <v>250</v>
      </c>
      <c r="H26" s="19">
        <f t="shared" si="22"/>
        <v>30000</v>
      </c>
      <c r="I26" s="18">
        <v>220</v>
      </c>
      <c r="J26" s="17">
        <f t="shared" si="23"/>
        <v>26400</v>
      </c>
      <c r="K26" s="20"/>
      <c r="L26" s="17"/>
      <c r="M26" s="17"/>
      <c r="N26" s="17"/>
      <c r="O26" s="17"/>
      <c r="P26" s="19"/>
      <c r="Q26" s="17">
        <f t="shared" si="11"/>
        <v>240</v>
      </c>
      <c r="R26" s="21">
        <f t="shared" si="3"/>
        <v>3</v>
      </c>
      <c r="S26" s="21">
        <f t="shared" si="4"/>
        <v>17.320508075688775</v>
      </c>
      <c r="T26" s="22">
        <f t="shared" si="24"/>
        <v>7.2168783648703227</v>
      </c>
      <c r="U26" s="22" t="str">
        <f t="shared" si="25"/>
        <v>ОДН</v>
      </c>
      <c r="V26" s="23">
        <f t="shared" si="26"/>
        <v>28800</v>
      </c>
    </row>
    <row r="27" spans="1:22" ht="48.75" customHeight="1" x14ac:dyDescent="0.25">
      <c r="A27" s="14">
        <v>15</v>
      </c>
      <c r="B27" s="15" t="s">
        <v>50</v>
      </c>
      <c r="C27" s="11" t="s">
        <v>59</v>
      </c>
      <c r="D27" s="45">
        <v>458</v>
      </c>
      <c r="E27" s="16">
        <v>198</v>
      </c>
      <c r="F27" s="17">
        <f t="shared" ref="F27:F30" si="27">E27*D27</f>
        <v>90684</v>
      </c>
      <c r="G27" s="18">
        <v>200</v>
      </c>
      <c r="H27" s="19">
        <f t="shared" ref="H27:H30" si="28">G27*D27</f>
        <v>91600</v>
      </c>
      <c r="I27" s="18">
        <v>195</v>
      </c>
      <c r="J27" s="17">
        <f t="shared" ref="J27:J30" si="29">I27*D27</f>
        <v>89310</v>
      </c>
      <c r="K27" s="20"/>
      <c r="L27" s="17"/>
      <c r="M27" s="17"/>
      <c r="N27" s="17"/>
      <c r="O27" s="17"/>
      <c r="P27" s="19"/>
      <c r="Q27" s="17">
        <f t="shared" si="11"/>
        <v>197.67</v>
      </c>
      <c r="R27" s="21">
        <f t="shared" si="3"/>
        <v>3</v>
      </c>
      <c r="S27" s="21">
        <f t="shared" si="4"/>
        <v>2.5166147897522975</v>
      </c>
      <c r="T27" s="22">
        <f t="shared" ref="T27:T30" si="30">S27/Q27*100</f>
        <v>1.273139469698132</v>
      </c>
      <c r="U27" s="22" t="str">
        <f t="shared" ref="U27:U30" si="31">IF(T27&lt;33,$U$8,$U$9)</f>
        <v>ОДН</v>
      </c>
      <c r="V27" s="23">
        <f t="shared" ref="V27:V30" si="32">D27*Q27</f>
        <v>90532.86</v>
      </c>
    </row>
    <row r="28" spans="1:22" ht="48.75" customHeight="1" x14ac:dyDescent="0.25">
      <c r="A28" s="14">
        <v>16</v>
      </c>
      <c r="B28" s="15" t="s">
        <v>51</v>
      </c>
      <c r="C28" s="11" t="s">
        <v>59</v>
      </c>
      <c r="D28" s="45">
        <v>200</v>
      </c>
      <c r="E28" s="16">
        <v>215</v>
      </c>
      <c r="F28" s="17">
        <f t="shared" si="27"/>
        <v>43000</v>
      </c>
      <c r="G28" s="18">
        <v>216</v>
      </c>
      <c r="H28" s="19">
        <f t="shared" si="28"/>
        <v>43200</v>
      </c>
      <c r="I28" s="18">
        <v>210</v>
      </c>
      <c r="J28" s="17">
        <f t="shared" si="29"/>
        <v>42000</v>
      </c>
      <c r="K28" s="20"/>
      <c r="L28" s="17"/>
      <c r="M28" s="17"/>
      <c r="N28" s="17"/>
      <c r="O28" s="17"/>
      <c r="P28" s="19"/>
      <c r="Q28" s="17">
        <f t="shared" si="11"/>
        <v>213.67</v>
      </c>
      <c r="R28" s="21">
        <f t="shared" si="3"/>
        <v>3</v>
      </c>
      <c r="S28" s="21">
        <f t="shared" si="4"/>
        <v>3.2145528460425097</v>
      </c>
      <c r="T28" s="22">
        <f t="shared" si="30"/>
        <v>1.504447440465442</v>
      </c>
      <c r="U28" s="22" t="str">
        <f t="shared" si="31"/>
        <v>ОДН</v>
      </c>
      <c r="V28" s="23">
        <f t="shared" si="32"/>
        <v>42734</v>
      </c>
    </row>
    <row r="29" spans="1:22" ht="48.75" customHeight="1" x14ac:dyDescent="0.25">
      <c r="A29" s="14">
        <v>17</v>
      </c>
      <c r="B29" s="15" t="s">
        <v>52</v>
      </c>
      <c r="C29" s="11" t="s">
        <v>59</v>
      </c>
      <c r="D29" s="45">
        <v>10</v>
      </c>
      <c r="E29" s="16">
        <v>237</v>
      </c>
      <c r="F29" s="17">
        <f t="shared" si="27"/>
        <v>2370</v>
      </c>
      <c r="G29" s="18">
        <v>239</v>
      </c>
      <c r="H29" s="19">
        <f t="shared" si="28"/>
        <v>2390</v>
      </c>
      <c r="I29" s="18">
        <v>235</v>
      </c>
      <c r="J29" s="17">
        <f t="shared" si="29"/>
        <v>2350</v>
      </c>
      <c r="K29" s="20"/>
      <c r="L29" s="17"/>
      <c r="M29" s="17"/>
      <c r="N29" s="17"/>
      <c r="O29" s="17"/>
      <c r="P29" s="19"/>
      <c r="Q29" s="17">
        <f t="shared" si="11"/>
        <v>237</v>
      </c>
      <c r="R29" s="21">
        <f t="shared" si="3"/>
        <v>3</v>
      </c>
      <c r="S29" s="21">
        <f t="shared" si="4"/>
        <v>2</v>
      </c>
      <c r="T29" s="22">
        <f t="shared" si="30"/>
        <v>0.8438818565400843</v>
      </c>
      <c r="U29" s="22" t="str">
        <f t="shared" si="31"/>
        <v>ОДН</v>
      </c>
      <c r="V29" s="23">
        <f t="shared" si="32"/>
        <v>2370</v>
      </c>
    </row>
    <row r="30" spans="1:22" ht="48.75" customHeight="1" x14ac:dyDescent="0.25">
      <c r="A30" s="14">
        <v>18</v>
      </c>
      <c r="B30" s="15" t="s">
        <v>53</v>
      </c>
      <c r="C30" s="11" t="s">
        <v>59</v>
      </c>
      <c r="D30" s="45">
        <v>100</v>
      </c>
      <c r="E30" s="16">
        <v>276</v>
      </c>
      <c r="F30" s="17">
        <f t="shared" si="27"/>
        <v>27600</v>
      </c>
      <c r="G30" s="18">
        <v>296</v>
      </c>
      <c r="H30" s="19">
        <f t="shared" si="28"/>
        <v>29600</v>
      </c>
      <c r="I30" s="18">
        <v>275</v>
      </c>
      <c r="J30" s="17">
        <f t="shared" si="29"/>
        <v>27500</v>
      </c>
      <c r="K30" s="20"/>
      <c r="L30" s="17"/>
      <c r="M30" s="17"/>
      <c r="N30" s="17"/>
      <c r="O30" s="17"/>
      <c r="P30" s="19"/>
      <c r="Q30" s="17">
        <f t="shared" si="11"/>
        <v>282.33</v>
      </c>
      <c r="R30" s="21">
        <f t="shared" si="3"/>
        <v>3</v>
      </c>
      <c r="S30" s="21">
        <f t="shared" si="4"/>
        <v>11.846237799402813</v>
      </c>
      <c r="T30" s="22">
        <f t="shared" si="30"/>
        <v>4.1958834694870593</v>
      </c>
      <c r="U30" s="22" t="str">
        <f t="shared" si="31"/>
        <v>ОДН</v>
      </c>
      <c r="V30" s="23">
        <f t="shared" si="32"/>
        <v>28233</v>
      </c>
    </row>
    <row r="31" spans="1:22" ht="48.75" customHeight="1" x14ac:dyDescent="0.25">
      <c r="A31" s="14">
        <v>19</v>
      </c>
      <c r="B31" s="15" t="s">
        <v>54</v>
      </c>
      <c r="C31" s="11" t="s">
        <v>59</v>
      </c>
      <c r="D31" s="45">
        <v>100</v>
      </c>
      <c r="E31" s="16">
        <v>256</v>
      </c>
      <c r="F31" s="17">
        <f t="shared" ref="F31:F32" si="33">E31*D31</f>
        <v>25600</v>
      </c>
      <c r="G31" s="18">
        <v>346</v>
      </c>
      <c r="H31" s="19">
        <f t="shared" ref="H31:H32" si="34">G31*D31</f>
        <v>34600</v>
      </c>
      <c r="I31" s="18">
        <v>250</v>
      </c>
      <c r="J31" s="17">
        <f t="shared" ref="J31:J32" si="35">I31*D31</f>
        <v>25000</v>
      </c>
      <c r="K31" s="20"/>
      <c r="L31" s="17"/>
      <c r="M31" s="17"/>
      <c r="N31" s="17"/>
      <c r="O31" s="17"/>
      <c r="P31" s="19"/>
      <c r="Q31" s="17">
        <f t="shared" si="11"/>
        <v>284</v>
      </c>
      <c r="R31" s="21">
        <f t="shared" si="3"/>
        <v>3</v>
      </c>
      <c r="S31" s="21">
        <f t="shared" si="4"/>
        <v>53.777318638995006</v>
      </c>
      <c r="T31" s="22">
        <f t="shared" ref="T31:T32" si="36">S31/Q31*100</f>
        <v>18.935675577110917</v>
      </c>
      <c r="U31" s="22" t="str">
        <f t="shared" ref="U31:U32" si="37">IF(T31&lt;33,$U$8,$U$9)</f>
        <v>ОДН</v>
      </c>
      <c r="V31" s="23">
        <f t="shared" ref="V31:V32" si="38">D31*Q31</f>
        <v>28400</v>
      </c>
    </row>
    <row r="32" spans="1:22" ht="48.75" customHeight="1" x14ac:dyDescent="0.25">
      <c r="A32" s="14">
        <v>20</v>
      </c>
      <c r="B32" s="15" t="s">
        <v>55</v>
      </c>
      <c r="C32" s="11" t="s">
        <v>59</v>
      </c>
      <c r="D32" s="45">
        <v>120</v>
      </c>
      <c r="E32" s="16">
        <v>286</v>
      </c>
      <c r="F32" s="17">
        <f t="shared" si="33"/>
        <v>34320</v>
      </c>
      <c r="G32" s="18">
        <v>296</v>
      </c>
      <c r="H32" s="19">
        <f t="shared" si="34"/>
        <v>35520</v>
      </c>
      <c r="I32" s="18">
        <v>280</v>
      </c>
      <c r="J32" s="17">
        <f t="shared" si="35"/>
        <v>33600</v>
      </c>
      <c r="K32" s="20"/>
      <c r="L32" s="17"/>
      <c r="M32" s="17"/>
      <c r="N32" s="17"/>
      <c r="O32" s="17"/>
      <c r="P32" s="19"/>
      <c r="Q32" s="17">
        <f t="shared" si="11"/>
        <v>287.33</v>
      </c>
      <c r="R32" s="21">
        <f t="shared" si="3"/>
        <v>3</v>
      </c>
      <c r="S32" s="21">
        <f t="shared" si="4"/>
        <v>8.0829047996373191</v>
      </c>
      <c r="T32" s="22">
        <f t="shared" si="36"/>
        <v>2.8131085510170606</v>
      </c>
      <c r="U32" s="22" t="str">
        <f t="shared" si="37"/>
        <v>ОДН</v>
      </c>
      <c r="V32" s="23">
        <f t="shared" si="38"/>
        <v>34479.599999999999</v>
      </c>
    </row>
    <row r="33" spans="1:22" s="34" customFormat="1" ht="48.75" customHeight="1" x14ac:dyDescent="0.25">
      <c r="A33" s="49" t="s">
        <v>26</v>
      </c>
      <c r="B33" s="49"/>
      <c r="C33" s="30"/>
      <c r="D33" s="31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3">
        <f>SUMIF(V13:V32,"&gt;0")</f>
        <v>715425.60675000004</v>
      </c>
    </row>
    <row r="34" spans="1:22" s="36" customFormat="1" x14ac:dyDescent="0.25">
      <c r="A34" s="35"/>
      <c r="S34" s="37"/>
    </row>
    <row r="35" spans="1:22" x14ac:dyDescent="0.25">
      <c r="A35" s="50" t="s">
        <v>27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2"/>
    </row>
    <row r="36" spans="1:22" ht="52.5" customHeight="1" x14ac:dyDescent="0.25">
      <c r="A36" s="53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5"/>
    </row>
    <row r="37" spans="1:22" ht="100.5" customHeight="1" x14ac:dyDescent="0.25">
      <c r="A37" s="46" t="s">
        <v>28</v>
      </c>
      <c r="B37" s="47"/>
      <c r="C37" s="48" t="s">
        <v>29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ht="57.75" customHeight="1" x14ac:dyDescent="0.25">
      <c r="A38" s="46" t="s">
        <v>30</v>
      </c>
      <c r="B38" s="47"/>
      <c r="C38" s="48" t="s">
        <v>31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ht="44.25" customHeight="1" x14ac:dyDescent="0.25">
      <c r="A39" s="46" t="s">
        <v>18</v>
      </c>
      <c r="B39" s="47"/>
      <c r="C39" s="48" t="s">
        <v>32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</row>
    <row r="41" spans="1:22" x14ac:dyDescent="0.25">
      <c r="B41" s="39"/>
      <c r="C41" s="39"/>
      <c r="D41" s="39"/>
      <c r="E41" s="40"/>
      <c r="F41" s="41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2"/>
      <c r="S41" s="40"/>
      <c r="T41" s="40"/>
      <c r="U41" s="40"/>
      <c r="V41" s="40"/>
    </row>
  </sheetData>
  <mergeCells count="36">
    <mergeCell ref="A4:V4"/>
    <mergeCell ref="A5:V5"/>
    <mergeCell ref="A6:V6"/>
    <mergeCell ref="A8:D8"/>
    <mergeCell ref="E8:F8"/>
    <mergeCell ref="G8:H8"/>
    <mergeCell ref="A10:A12"/>
    <mergeCell ref="B10:B12"/>
    <mergeCell ref="E10:F10"/>
    <mergeCell ref="G10:H10"/>
    <mergeCell ref="E11:F11"/>
    <mergeCell ref="G11:H11"/>
    <mergeCell ref="C10:D11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R10:R12"/>
    <mergeCell ref="S10:S12"/>
    <mergeCell ref="T10:T12"/>
    <mergeCell ref="U10:U12"/>
    <mergeCell ref="V10:V12"/>
    <mergeCell ref="A38:B38"/>
    <mergeCell ref="C38:V38"/>
    <mergeCell ref="A39:B39"/>
    <mergeCell ref="C39:V39"/>
    <mergeCell ref="A33:B33"/>
    <mergeCell ref="A35:V35"/>
    <mergeCell ref="A36:V36"/>
    <mergeCell ref="A37:B37"/>
    <mergeCell ref="C37:V37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Mngr-5</cp:lastModifiedBy>
  <cp:revision>3</cp:revision>
  <dcterms:created xsi:type="dcterms:W3CDTF">2021-01-18T05:46:41Z</dcterms:created>
  <dcterms:modified xsi:type="dcterms:W3CDTF">2025-10-31T19:24:55Z</dcterms:modified>
</cp:coreProperties>
</file>