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rest\Desktop\Новая папка\КП\Пиявки Ассы\"/>
    </mc:Choice>
  </mc:AlternateContent>
  <xr:revisionPtr revIDLastSave="0" documentId="13_ncr:1_{360D8D8F-5DBE-41B8-B38E-EE1FB9F95B39}" xr6:coauthVersionLast="45" xr6:coauthVersionMax="45" xr10:uidLastSave="{00000000-0000-0000-0000-000000000000}"/>
  <bookViews>
    <workbookView xWindow="5595" yWindow="1245" windowWidth="21195" windowHeight="13305" xr2:uid="{00000000-000D-0000-FFFF-FFFF00000000}"/>
  </bookViews>
  <sheets>
    <sheet name="Обоснование НМЦ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3" i="1" l="1"/>
  <c r="Q13" i="1"/>
  <c r="V13" i="1" s="1"/>
  <c r="J13" i="1"/>
  <c r="H13" i="1"/>
  <c r="F13" i="1"/>
  <c r="V14" i="1" l="1"/>
  <c r="S13" i="1"/>
  <c r="T13" i="1" s="1"/>
  <c r="U13" i="1" s="1"/>
  <c r="E8" i="1" l="1"/>
</calcChain>
</file>

<file path=xl/sharedStrings.xml><?xml version="1.0" encoding="utf-8"?>
<sst xmlns="http://schemas.openxmlformats.org/spreadsheetml/2006/main" count="52" uniqueCount="40">
  <si>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</si>
  <si>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</si>
  <si>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</si>
  <si>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</si>
  <si>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</si>
  <si>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</si>
  <si>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</si>
  <si>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</si>
  <si>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</si>
  <si>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</si>
  <si>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</si>
  <si>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</si>
  <si>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</si>
  <si>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</si>
  <si>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</si>
  <si>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</si>
  <si>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</si>
  <si>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</si>
  <si>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</si>
  <si>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</si>
  <si>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</si>
  <si>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</si>
  <si>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</si>
  <si>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</si>
  <si>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</si>
  <si>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</si>
  <si>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</si>
  <si>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</si>
  <si>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</si>
  <si>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</si>
  <si>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</si>
  <si>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</si>
  <si>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</si>
  <si>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</si>
  <si>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</si>
  <si>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</si>
  <si>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медицинская пиявка (Hirudo medicinalis).</t>
  </si>
  <si>
    <t>шт</t>
  </si>
  <si>
    <t>б/н от 02.02.2026</t>
  </si>
  <si>
    <t>№ 11 от 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</si>
</sst>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_р_."/>
    <numFmt numFmtId="166" formatCode="#,##0.0000"/>
  </numFmts>
  <fonts count="20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indexed="4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shrinkToFit="1"/>
    </xf>
    <xf numFmtId="0" fontId="12" fillId="4" borderId="1" xfId="0" applyFont="1" applyFill="1" applyBorder="1" applyAlignment="1">
      <alignment horizontal="center" vertical="top" shrinkToFit="1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4" fontId="12" fillId="5" borderId="1" xfId="0" applyNumberFormat="1" applyFont="1" applyFill="1" applyBorder="1" applyAlignment="1">
      <alignment horizontal="center" vertical="top" wrapText="1"/>
    </xf>
    <xf numFmtId="4" fontId="12" fillId="5" borderId="1" xfId="0" applyNumberFormat="1" applyFont="1" applyFill="1" applyBorder="1" applyAlignment="1">
      <alignment horizontal="center" vertical="top" shrinkToFit="1"/>
    </xf>
    <xf numFmtId="4" fontId="12" fillId="4" borderId="1" xfId="0" applyNumberFormat="1" applyFont="1" applyFill="1" applyBorder="1" applyAlignment="1">
      <alignment horizontal="center" vertical="top" wrapText="1"/>
    </xf>
    <xf numFmtId="4" fontId="12" fillId="4" borderId="1" xfId="0" applyNumberFormat="1" applyFont="1" applyFill="1" applyBorder="1" applyAlignment="1">
      <alignment horizontal="center" vertical="top" shrinkToFit="1"/>
    </xf>
    <xf numFmtId="4" fontId="12" fillId="0" borderId="1" xfId="0" applyNumberFormat="1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center" vertical="top" shrinkToFit="1"/>
    </xf>
    <xf numFmtId="0" fontId="15" fillId="0" borderId="1" xfId="0" applyFont="1" applyBorder="1" applyAlignment="1">
      <alignment horizontal="center" vertical="top"/>
    </xf>
    <xf numFmtId="4" fontId="16" fillId="0" borderId="1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8" fillId="4" borderId="2" xfId="0" applyFont="1" applyFill="1" applyBorder="1" applyAlignment="1">
      <alignment horizontal="justify" vertical="top" wrapText="1"/>
    </xf>
    <xf numFmtId="0" fontId="18" fillId="4" borderId="4" xfId="0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17</xdr:row>
      <xdr:rowOff>998367</xdr:rowOff>
    </xdr:from>
    <xdr:to>
      <xdr:col>3</xdr:col>
      <xdr:colOff>228600</xdr:colOff>
      <xdr:row>17</xdr:row>
      <xdr:rowOff>1262136</xdr:rowOff>
    </xdr:to>
    <xdr:pic>
      <xdr:nvPicPr>
        <xdr:cNvPr id="8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19</xdr:row>
      <xdr:rowOff>211452</xdr:rowOff>
    </xdr:from>
    <xdr:to>
      <xdr:col>3</xdr:col>
      <xdr:colOff>495299</xdr:colOff>
      <xdr:row>19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18</xdr:row>
      <xdr:rowOff>422036</xdr:rowOff>
    </xdr:from>
    <xdr:to>
      <xdr:col>4</xdr:col>
      <xdr:colOff>336186</xdr:colOff>
      <xdr:row>18</xdr:row>
      <xdr:rowOff>738916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19</xdr:row>
      <xdr:rowOff>211452</xdr:rowOff>
    </xdr:from>
    <xdr:to>
      <xdr:col>3</xdr:col>
      <xdr:colOff>495299</xdr:colOff>
      <xdr:row>19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zoomScale="85" zoomScaleNormal="85" workbookViewId="0">
      <selection activeCell="A4" sqref="A4:V4"/>
    </sheetView>
  </sheetViews>
  <sheetFormatPr defaultRowHeight="15" x14ac:dyDescent="0.2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0" style="1" bestFit="1" customWidth="1"/>
    <col min="6" max="6" width="11" style="1" customWidth="1"/>
    <col min="7" max="7" width="10" style="1" bestFit="1" customWidth="1"/>
    <col min="8" max="8" width="11" style="1" customWidth="1"/>
    <col min="9" max="9" width="10" style="1" bestFit="1" customWidth="1"/>
    <col min="10" max="10" width="9.570312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2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2" s="3" customFormat="1" ht="12" x14ac:dyDescent="0.25">
      <c r="F1" s="4"/>
      <c r="G1" s="4"/>
      <c r="H1" s="4"/>
      <c r="V1" s="5" t="s">
        <v>0</v>
      </c>
    </row>
    <row r="2" spans="1:22" s="3" customFormat="1" ht="12" x14ac:dyDescent="0.25">
      <c r="F2" s="4"/>
      <c r="G2" s="4"/>
      <c r="H2" s="4"/>
      <c r="V2" s="5" t="s">
        <v>1</v>
      </c>
    </row>
    <row r="3" spans="1:22" s="6" customFormat="1" ht="11.25" x14ac:dyDescent="0.25"/>
    <row r="4" spans="1:22" ht="15.75" x14ac:dyDescent="0.2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2" ht="15.75" x14ac:dyDescent="0.25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 ht="15.75" x14ac:dyDescent="0.25">
      <c r="A6" s="48" t="s">
        <v>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</row>
    <row r="7" spans="1:22" s="7" customFormat="1" ht="11.25" x14ac:dyDescent="0.25">
      <c r="T7" s="6"/>
      <c r="U7" s="6"/>
    </row>
    <row r="8" spans="1:22" s="8" customFormat="1" ht="15.75" customHeight="1" x14ac:dyDescent="0.25">
      <c r="A8" s="49" t="s">
        <v>5</v>
      </c>
      <c r="B8" s="49"/>
      <c r="C8" s="49"/>
      <c r="D8" s="49"/>
      <c r="E8" s="50">
        <f>SUMIF(V14,"&gt;0")</f>
        <v>1346640</v>
      </c>
      <c r="F8" s="50"/>
      <c r="G8" s="51" t="s">
        <v>6</v>
      </c>
      <c r="H8" s="51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7</v>
      </c>
      <c r="V8" s="12"/>
    </row>
    <row r="9" spans="1:22" s="6" customFormat="1" ht="11.25" x14ac:dyDescent="0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8</v>
      </c>
      <c r="V9" s="17"/>
    </row>
    <row r="10" spans="1:22" ht="15" customHeight="1" x14ac:dyDescent="0.25">
      <c r="A10" s="52" t="s">
        <v>9</v>
      </c>
      <c r="B10" s="52" t="s">
        <v>34</v>
      </c>
      <c r="C10" s="52" t="s">
        <v>35</v>
      </c>
      <c r="D10" s="52"/>
      <c r="E10" s="54" t="s">
        <v>10</v>
      </c>
      <c r="F10" s="54"/>
      <c r="G10" s="54" t="s">
        <v>11</v>
      </c>
      <c r="H10" s="54"/>
      <c r="I10" s="54" t="s">
        <v>12</v>
      </c>
      <c r="J10" s="54"/>
      <c r="K10" s="54" t="s">
        <v>13</v>
      </c>
      <c r="L10" s="54"/>
      <c r="M10" s="54" t="s">
        <v>14</v>
      </c>
      <c r="N10" s="54"/>
      <c r="O10" s="54" t="s">
        <v>15</v>
      </c>
      <c r="P10" s="54"/>
      <c r="Q10" s="56" t="s">
        <v>16</v>
      </c>
      <c r="R10" s="52" t="s">
        <v>17</v>
      </c>
      <c r="S10" s="52" t="s">
        <v>18</v>
      </c>
      <c r="T10" s="52" t="s">
        <v>19</v>
      </c>
      <c r="U10" s="52" t="s">
        <v>20</v>
      </c>
      <c r="V10" s="56" t="s">
        <v>21</v>
      </c>
    </row>
    <row r="11" spans="1:22" ht="27" customHeight="1" x14ac:dyDescent="0.25">
      <c r="A11" s="52"/>
      <c r="B11" s="52"/>
      <c r="C11" s="52"/>
      <c r="D11" s="52"/>
      <c r="E11" s="55" t="s">
        <v>39</v>
      </c>
      <c r="F11" s="55"/>
      <c r="G11" s="55" t="s">
        <v>38</v>
      </c>
      <c r="H11" s="55"/>
      <c r="I11" s="55" t="s">
        <v>38</v>
      </c>
      <c r="J11" s="55"/>
      <c r="K11" s="55"/>
      <c r="L11" s="55"/>
      <c r="M11" s="55"/>
      <c r="N11" s="55"/>
      <c r="O11" s="55"/>
      <c r="P11" s="55"/>
      <c r="Q11" s="56"/>
      <c r="R11" s="52"/>
      <c r="S11" s="52"/>
      <c r="T11" s="52"/>
      <c r="U11" s="52"/>
      <c r="V11" s="56"/>
    </row>
    <row r="12" spans="1:22" ht="27" customHeight="1" x14ac:dyDescent="0.25">
      <c r="A12" s="52"/>
      <c r="B12" s="53"/>
      <c r="C12" s="18" t="s">
        <v>22</v>
      </c>
      <c r="D12" s="20" t="s">
        <v>23</v>
      </c>
      <c r="E12" s="19" t="s">
        <v>24</v>
      </c>
      <c r="F12" s="19" t="s">
        <v>25</v>
      </c>
      <c r="G12" s="19" t="s">
        <v>24</v>
      </c>
      <c r="H12" s="19" t="s">
        <v>25</v>
      </c>
      <c r="I12" s="19" t="s">
        <v>24</v>
      </c>
      <c r="J12" s="19" t="s">
        <v>25</v>
      </c>
      <c r="K12" s="19" t="s">
        <v>24</v>
      </c>
      <c r="L12" s="19" t="s">
        <v>25</v>
      </c>
      <c r="M12" s="19" t="s">
        <v>24</v>
      </c>
      <c r="N12" s="19" t="s">
        <v>25</v>
      </c>
      <c r="O12" s="19" t="s">
        <v>24</v>
      </c>
      <c r="P12" s="19" t="s">
        <v>25</v>
      </c>
      <c r="Q12" s="56"/>
      <c r="R12" s="52"/>
      <c r="S12" s="52"/>
      <c r="T12" s="52"/>
      <c r="U12" s="52"/>
      <c r="V12" s="56"/>
    </row>
    <row r="13" spans="1:22" ht="50.1" customHeight="1" x14ac:dyDescent="0.25">
      <c r="A13" s="45">
        <v>1</v>
      </c>
      <c r="B13" s="35" t="s">
        <v>36</v>
      </c>
      <c r="C13" s="46" t="s">
        <v>37</v>
      </c>
      <c r="D13" s="20">
        <v>8000</v>
      </c>
      <c r="E13" s="36">
        <v>165</v>
      </c>
      <c r="F13" s="37">
        <f t="shared" ref="F13" si="0">E13*D13</f>
        <v>1320000</v>
      </c>
      <c r="G13" s="38">
        <v>170</v>
      </c>
      <c r="H13" s="39">
        <f t="shared" ref="H13" si="1">G13*D13</f>
        <v>1360000</v>
      </c>
      <c r="I13" s="38">
        <v>170</v>
      </c>
      <c r="J13" s="37">
        <f t="shared" ref="J13" si="2">I13*D13</f>
        <v>1360000</v>
      </c>
      <c r="K13" s="40"/>
      <c r="L13" s="41"/>
      <c r="M13" s="41"/>
      <c r="N13" s="41"/>
      <c r="O13" s="41"/>
      <c r="P13" s="39"/>
      <c r="Q13" s="41">
        <f>ROUND(AVERAGE(E13,G13,I13,K13,M13),2)</f>
        <v>168.33</v>
      </c>
      <c r="R13" s="21">
        <f t="shared" ref="R13" si="3">COUNTA(E13,G13,I13,K13,M13)</f>
        <v>3</v>
      </c>
      <c r="S13" s="21">
        <f>SQRT((IF(E13&gt;0,POWER(E13-Q13,2),0)+IF(G13&gt;0,POWER(G13-Q13,2),0)+IF(I13&gt;0,POWER(I13-Q13,2),0)+IF(K13&gt;0,POWER(K13-Q13,2),0)+IF(M13&gt;0,POWER(M13-Q13,2),0))/(R13-1))</f>
        <v>2.8867542326980318</v>
      </c>
      <c r="T13" s="22">
        <f>S13/Q13*100</f>
        <v>1.7149374637307857</v>
      </c>
      <c r="U13" s="22" t="str">
        <f t="shared" ref="U13" si="4">IF(T13&lt;33,$U$8,$U$9)</f>
        <v>ОДН</v>
      </c>
      <c r="V13" s="42">
        <f t="shared" ref="V13" si="5">D13*Q13</f>
        <v>1346640</v>
      </c>
    </row>
    <row r="14" spans="1:22" s="23" customFormat="1" ht="27.75" customHeight="1" x14ac:dyDescent="0.25">
      <c r="A14" s="60" t="s">
        <v>26</v>
      </c>
      <c r="B14" s="61"/>
      <c r="C14" s="24"/>
      <c r="D14" s="25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4">
        <f>SUM(V13:V13)</f>
        <v>1346640</v>
      </c>
    </row>
    <row r="15" spans="1:22" s="26" customFormat="1" x14ac:dyDescent="0.25">
      <c r="A15" s="27"/>
      <c r="S15" s="28"/>
    </row>
    <row r="16" spans="1:22" x14ac:dyDescent="0.25">
      <c r="A16" s="62" t="s">
        <v>27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4"/>
    </row>
    <row r="17" spans="1:22" ht="52.5" customHeight="1" x14ac:dyDescent="0.25">
      <c r="A17" s="65" t="s">
        <v>33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7"/>
    </row>
    <row r="18" spans="1:22" ht="101.45" customHeight="1" x14ac:dyDescent="0.25">
      <c r="A18" s="57" t="s">
        <v>28</v>
      </c>
      <c r="B18" s="58"/>
      <c r="C18" s="59" t="s">
        <v>29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</row>
    <row r="19" spans="1:22" ht="68.45" customHeight="1" x14ac:dyDescent="0.25">
      <c r="A19" s="57" t="s">
        <v>30</v>
      </c>
      <c r="B19" s="58"/>
      <c r="C19" s="59" t="s">
        <v>31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</row>
    <row r="20" spans="1:22" ht="51" customHeight="1" x14ac:dyDescent="0.25">
      <c r="A20" s="57" t="s">
        <v>18</v>
      </c>
      <c r="B20" s="58"/>
      <c r="C20" s="59" t="s">
        <v>32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</row>
    <row r="21" spans="1:22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spans="1:22" x14ac:dyDescent="0.25">
      <c r="B22" s="30"/>
      <c r="C22" s="30"/>
      <c r="D22" s="31"/>
      <c r="E22" s="32"/>
      <c r="F22" s="33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4"/>
      <c r="S22" s="32"/>
      <c r="T22" s="32"/>
      <c r="U22" s="32"/>
      <c r="V22" s="32"/>
    </row>
  </sheetData>
  <mergeCells count="36">
    <mergeCell ref="A19:B19"/>
    <mergeCell ref="C19:V19"/>
    <mergeCell ref="A20:B20"/>
    <mergeCell ref="C20:V20"/>
    <mergeCell ref="A14:B14"/>
    <mergeCell ref="A16:V16"/>
    <mergeCell ref="A17:V17"/>
    <mergeCell ref="A18:B18"/>
    <mergeCell ref="C18:V18"/>
    <mergeCell ref="R10:R12"/>
    <mergeCell ref="S10:S12"/>
    <mergeCell ref="T10:T12"/>
    <mergeCell ref="U10:U12"/>
    <mergeCell ref="V10:V12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A10:A12"/>
    <mergeCell ref="B10:B12"/>
    <mergeCell ref="E10:F10"/>
    <mergeCell ref="G10:H10"/>
    <mergeCell ref="E11:F11"/>
    <mergeCell ref="G11:H11"/>
    <mergeCell ref="C10:D11"/>
    <mergeCell ref="A4:V4"/>
    <mergeCell ref="A5:V5"/>
    <mergeCell ref="A6:V6"/>
    <mergeCell ref="A8:D8"/>
    <mergeCell ref="E8:F8"/>
    <mergeCell ref="G8:H8"/>
  </mergeCells>
  <phoneticPr fontId="19" type="noConversion"/>
  <pageMargins left="0.7" right="0.7" top="0.75" bottom="0.75" header="0.3" footer="0.3"/>
  <pageSetup paperSize="9" firstPageNumber="21474836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rest</cp:lastModifiedBy>
  <cp:revision>3</cp:revision>
  <dcterms:created xsi:type="dcterms:W3CDTF">2021-01-18T05:46:41Z</dcterms:created>
  <dcterms:modified xsi:type="dcterms:W3CDTF">2026-02-03T05:23:49Z</dcterms:modified>
</cp:coreProperties>
</file>