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650"/>
  </bookViews>
  <sheets>
    <sheet name="Обоснование НМЦД" sheetId="1" r:id="rId1"/>
  </sheets>
  <calcPr calcId="144525"/>
</workbook>
</file>

<file path=xl/calcChain.xml><?xml version="1.0" encoding="utf-8"?>
<calcChain xmlns="http://schemas.openxmlformats.org/spreadsheetml/2006/main">
  <c r="V28" i="1" l="1"/>
  <c r="D28" i="1"/>
  <c r="V26" i="1" l="1"/>
  <c r="J22" i="1" l="1"/>
  <c r="J23" i="1"/>
  <c r="J24" i="1"/>
  <c r="J25" i="1"/>
  <c r="J26" i="1"/>
  <c r="J28" i="1" s="1"/>
  <c r="H22" i="1"/>
  <c r="H23" i="1"/>
  <c r="H24" i="1"/>
  <c r="H25" i="1"/>
  <c r="H26" i="1"/>
  <c r="H28" i="1" s="1"/>
  <c r="F22" i="1"/>
  <c r="F23" i="1"/>
  <c r="F24" i="1"/>
  <c r="F25" i="1"/>
  <c r="F26" i="1"/>
  <c r="F28" i="1" s="1"/>
  <c r="F21" i="1"/>
  <c r="Q22" i="1"/>
  <c r="S22" i="1" s="1"/>
  <c r="T22" i="1" s="1"/>
  <c r="U22" i="1" s="1"/>
  <c r="Q23" i="1"/>
  <c r="S23" i="1" s="1"/>
  <c r="T23" i="1" s="1"/>
  <c r="U23" i="1" s="1"/>
  <c r="Q24" i="1"/>
  <c r="S24" i="1"/>
  <c r="Q25" i="1"/>
  <c r="V25" i="1" s="1"/>
  <c r="Q26" i="1"/>
  <c r="S26" i="1" l="1"/>
  <c r="T26" i="1" s="1"/>
  <c r="U26" i="1" s="1"/>
  <c r="S25" i="1"/>
  <c r="T25" i="1" s="1"/>
  <c r="U25" i="1" s="1"/>
  <c r="T24" i="1"/>
  <c r="U24" i="1" s="1"/>
  <c r="V24" i="1"/>
  <c r="V23" i="1"/>
  <c r="V22" i="1"/>
  <c r="F16" i="1" l="1"/>
  <c r="H16" i="1"/>
  <c r="J16" i="1"/>
  <c r="F14" i="1"/>
  <c r="F15" i="1"/>
  <c r="F17" i="1"/>
  <c r="F18" i="1"/>
  <c r="F19" i="1"/>
  <c r="F20" i="1"/>
  <c r="F13" i="1"/>
  <c r="H14" i="1"/>
  <c r="J14" i="1"/>
  <c r="Q14" i="1"/>
  <c r="V14" i="1" s="1"/>
  <c r="Q16" i="1"/>
  <c r="S16" i="1" s="1"/>
  <c r="T16" i="1" s="1"/>
  <c r="U16" i="1" s="1"/>
  <c r="V16" i="1" l="1"/>
  <c r="S14" i="1"/>
  <c r="T14" i="1" s="1"/>
  <c r="U14" i="1" s="1"/>
  <c r="Q27" i="1"/>
  <c r="F27" i="1" l="1"/>
  <c r="V27" i="1"/>
  <c r="H13" i="1" l="1"/>
  <c r="Q13" i="1" l="1"/>
  <c r="V13" i="1" s="1"/>
  <c r="Q19" i="1"/>
  <c r="V19" i="1" s="1"/>
  <c r="Q20" i="1"/>
  <c r="V20" i="1" s="1"/>
  <c r="Q21" i="1"/>
  <c r="V21" i="1" s="1"/>
  <c r="Q17" i="1"/>
  <c r="V17" i="1" s="1"/>
  <c r="Q18" i="1"/>
  <c r="V18" i="1" s="1"/>
  <c r="Q15" i="1"/>
  <c r="J13" i="1"/>
  <c r="J19" i="1"/>
  <c r="J20" i="1"/>
  <c r="J21" i="1"/>
  <c r="J17" i="1"/>
  <c r="J18" i="1"/>
  <c r="J15" i="1"/>
  <c r="H19" i="1"/>
  <c r="H20" i="1"/>
  <c r="H21" i="1"/>
  <c r="H17" i="1"/>
  <c r="H18" i="1"/>
  <c r="H15" i="1"/>
  <c r="S13" i="1" l="1"/>
  <c r="T13" i="1" s="1"/>
  <c r="U13" i="1" s="1"/>
  <c r="V15" i="1"/>
  <c r="S15" i="1"/>
  <c r="T15" i="1" s="1"/>
  <c r="U15" i="1" s="1"/>
  <c r="S17" i="1"/>
  <c r="T17" i="1" s="1"/>
  <c r="U17" i="1" s="1"/>
  <c r="S21" i="1"/>
  <c r="T21" i="1" s="1"/>
  <c r="U21" i="1" s="1"/>
  <c r="S20" i="1"/>
  <c r="T20" i="1" s="1"/>
  <c r="U20" i="1" s="1"/>
  <c r="S18" i="1"/>
  <c r="T18" i="1" s="1"/>
  <c r="U18" i="1" s="1"/>
  <c r="S19" i="1"/>
  <c r="T19" i="1" s="1"/>
  <c r="U19" i="1" s="1"/>
  <c r="L27" i="1"/>
  <c r="H27" i="1" l="1"/>
  <c r="R27" i="1"/>
  <c r="N27" i="1"/>
  <c r="J27" i="1"/>
  <c r="S27" i="1" l="1"/>
  <c r="T27" i="1" s="1"/>
  <c r="U27" i="1" s="1"/>
  <c r="E8" i="1" l="1"/>
</calcChain>
</file>

<file path=xl/sharedStrings.xml><?xml version="1.0" encoding="utf-8"?>
<sst xmlns="http://schemas.openxmlformats.org/spreadsheetml/2006/main" count="75" uniqueCount="53">
  <si>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</si>
  <si>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</si>
  <si>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</si>
  <si>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</si>
  <si>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</si>
  <si>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</si>
  <si>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</si>
  <si>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</si>
  <si>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</si>
  <si>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</si>
  <si>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</si>
  <si>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</si>
  <si>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</si>
  <si>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</si>
  <si>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</si>
  <si>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</si>
  <si>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</si>
  <si>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</si>
  <si>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</si>
  <si>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</si>
  <si>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</si>
  <si>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</si>
  <si>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</si>
  <si>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</si>
  <si>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</si>
  <si>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</si>
  <si>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</si>
  <si>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</si>
  <si>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</si>
  <si>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</si>
  <si>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</si>
  <si>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Наименование товара (работ, услуг)</t>
  </si>
  <si>
    <t>Объем поставки товара (работ, услуг)</t>
  </si>
  <si>
    <t>* В результате направленных запросов потенциальным контрагентам и невозможности получения ценовой информации не менее чем из трех источников, Заказчиком произведен расчет с использованием меньшего количества источников,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</si>
  <si>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шт</t>
  </si>
  <si>
    <t>Отвод ПЭ 100 SDR 17-160х9,5, 45 град, шт</t>
  </si>
  <si>
    <t>Отвод ПЭ 100 SDR 17-160х9,5, 90 град, шт</t>
  </si>
  <si>
    <t>м</t>
  </si>
  <si>
    <t>№1097 от 02.02.2026</t>
  </si>
  <si>
    <t>№923 от 13.02.2026</t>
  </si>
  <si>
    <t>Труба ПЭ100/ПЭ100+ SDR17 – 160x9,5мм</t>
  </si>
  <si>
    <t>Труба ПЭ100/ПЭ100+ SDR17 – 63х3,8 мм</t>
  </si>
  <si>
    <t>Труба ПЭ100/ПЭ100+ SDR17 – 110х6,6 мм</t>
  </si>
  <si>
    <t>Труба ПЭ100 SDR17 д32мм</t>
  </si>
  <si>
    <t>Соединение неразъёмное СН ПЭ 100 ВОДА SDR 17 160 ст 159</t>
  </si>
  <si>
    <t>Отвод SDR17 ПЭ100 90градусов сварной сегментный ПНД 110мм</t>
  </si>
  <si>
    <t>Отвод SDR17 ПЭ100 90градусов сварной сегментный ПНД 63мм</t>
  </si>
  <si>
    <t>Муфта переходная ПЭ100 SDR11 200x160 эл., Elofit</t>
  </si>
  <si>
    <t>Муфта электросварная SDR17 ПЭ100 110мм</t>
  </si>
  <si>
    <t>Втулка SDR 17 ПЭ100 удлиненная сварная ПНД 110мм с накидным фланцем</t>
  </si>
  <si>
    <t>Труба ПП OD 225*6000</t>
  </si>
  <si>
    <t>300</t>
  </si>
  <si>
    <t>№839 от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</si>
</sst>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8"/>
      <name val="Arial"/>
      <family val="2"/>
    </font>
    <font>
      <sz val="8"/>
      <name val="Calibri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0" fillId="0" borderId="0"/>
    <xf numFmtId="0" fontId="1" fillId="0" borderId="0"/>
    <xf numFmtId="0" fontId="22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165" fontId="8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center" vertical="top" wrapText="1"/>
    </xf>
    <xf numFmtId="165" fontId="5" fillId="0" borderId="0" xfId="0" applyNumberFormat="1" applyFont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4" fontId="2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2" fillId="0" borderId="0" xfId="0" applyFont="1"/>
    <xf numFmtId="0" fontId="17" fillId="0" borderId="0" xfId="0" applyFont="1"/>
    <xf numFmtId="0" fontId="3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vertical="top"/>
    </xf>
    <xf numFmtId="165" fontId="12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center" vertical="top" wrapText="1"/>
    </xf>
    <xf numFmtId="4" fontId="12" fillId="0" borderId="9" xfId="0" applyNumberFormat="1" applyFont="1" applyBorder="1" applyAlignment="1">
      <alignment horizontal="right" vertical="top" shrinkToFit="1"/>
    </xf>
    <xf numFmtId="4" fontId="12" fillId="0" borderId="9" xfId="0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165" fontId="12" fillId="0" borderId="3" xfId="0" applyNumberFormat="1" applyFont="1" applyBorder="1" applyAlignment="1">
      <alignment horizontal="center" vertical="top" wrapText="1"/>
    </xf>
    <xf numFmtId="4" fontId="12" fillId="4" borderId="3" xfId="0" applyNumberFormat="1" applyFont="1" applyFill="1" applyBorder="1" applyAlignment="1">
      <alignment horizontal="right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10" xfId="0" applyNumberFormat="1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3" fontId="15" fillId="0" borderId="12" xfId="0" applyNumberFormat="1" applyFont="1" applyBorder="1" applyAlignment="1">
      <alignment horizontal="center" vertical="top"/>
    </xf>
    <xf numFmtId="0" fontId="1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left" vertical="center" wrapText="1"/>
    </xf>
    <xf numFmtId="4" fontId="12" fillId="4" borderId="3" xfId="0" applyNumberFormat="1" applyFont="1" applyFill="1" applyBorder="1" applyAlignment="1">
      <alignment horizontal="center" vertical="top" wrapText="1"/>
    </xf>
    <xf numFmtId="4" fontId="12" fillId="5" borderId="9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left" vertical="top" wrapText="1"/>
    </xf>
    <xf numFmtId="165" fontId="10" fillId="3" borderId="0" xfId="0" applyNumberFormat="1" applyFont="1" applyFill="1" applyAlignment="1">
      <alignment horizontal="center" vertical="top" wrapText="1"/>
    </xf>
    <xf numFmtId="165" fontId="9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justify" vertical="top" wrapText="1"/>
    </xf>
    <xf numFmtId="0" fontId="16" fillId="0" borderId="2" xfId="0" applyFont="1" applyBorder="1" applyAlignment="1">
      <alignment horizontal="right" vertical="top" wrapText="1"/>
    </xf>
    <xf numFmtId="0" fontId="16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18" fillId="4" borderId="9" xfId="0" applyFont="1" applyFill="1" applyBorder="1" applyAlignment="1">
      <alignment horizontal="justify" vertical="top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31</xdr:row>
      <xdr:rowOff>998367</xdr:rowOff>
    </xdr:from>
    <xdr:to>
      <xdr:col>3</xdr:col>
      <xdr:colOff>228600</xdr:colOff>
      <xdr:row>31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33</xdr:row>
      <xdr:rowOff>211452</xdr:rowOff>
    </xdr:from>
    <xdr:to>
      <xdr:col>3</xdr:col>
      <xdr:colOff>495299</xdr:colOff>
      <xdr:row>33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32</xdr:row>
      <xdr:rowOff>422036</xdr:rowOff>
    </xdr:from>
    <xdr:to>
      <xdr:col>4</xdr:col>
      <xdr:colOff>336186</xdr:colOff>
      <xdr:row>33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33</xdr:row>
      <xdr:rowOff>211452</xdr:rowOff>
    </xdr:from>
    <xdr:to>
      <xdr:col>3</xdr:col>
      <xdr:colOff>495299</xdr:colOff>
      <xdr:row>33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workbookViewId="0">
      <selection activeCell="V29" sqref="V29"/>
    </sheetView>
  </sheetViews>
  <sheetFormatPr defaultRowHeight="15" x14ac:dyDescent="0.25"/>
  <cols>
    <col min="1" max="1" width="4.5703125" style="1" customWidth="1"/>
    <col min="2" max="2" width="29.42578125" style="1" customWidth="1"/>
    <col min="3" max="3" width="9.42578125" style="1" customWidth="1"/>
    <col min="4" max="4" width="10" style="1" customWidth="1"/>
    <col min="5" max="5" width="11.7109375" style="1" bestFit="1" customWidth="1"/>
    <col min="6" max="6" width="11" style="1" customWidth="1"/>
    <col min="7" max="7" width="11.7109375" style="1" bestFit="1" customWidth="1"/>
    <col min="8" max="8" width="11" style="1" customWidth="1"/>
    <col min="9" max="9" width="10.85546875" style="1" customWidth="1"/>
    <col min="10" max="10" width="11.85546875" style="1" customWidth="1"/>
    <col min="11" max="11" width="7.8554687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5.28515625" style="1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3" s="2" customFormat="1" ht="12" x14ac:dyDescent="0.25">
      <c r="F1" s="3"/>
      <c r="G1" s="3"/>
      <c r="H1" s="3"/>
    </row>
    <row r="2" spans="1:23" s="2" customFormat="1" ht="12" x14ac:dyDescent="0.25">
      <c r="F2" s="3"/>
      <c r="G2" s="3"/>
      <c r="H2" s="3"/>
    </row>
    <row r="3" spans="1:23" s="4" customFormat="1" ht="11.25" x14ac:dyDescent="0.25"/>
    <row r="4" spans="1:23" ht="15.75" x14ac:dyDescent="0.25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3" ht="15.75" x14ac:dyDescent="0.25">
      <c r="A5" s="55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3" ht="15.75" x14ac:dyDescent="0.25">
      <c r="A6" s="56" t="s">
        <v>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3" s="5" customFormat="1" ht="11.25" x14ac:dyDescent="0.25">
      <c r="T7" s="4"/>
      <c r="U7" s="4"/>
      <c r="V7" s="4"/>
    </row>
    <row r="8" spans="1:23" s="6" customFormat="1" ht="15.75" customHeight="1" x14ac:dyDescent="0.25">
      <c r="A8" s="57" t="s">
        <v>3</v>
      </c>
      <c r="B8" s="57"/>
      <c r="C8" s="57"/>
      <c r="D8" s="57"/>
      <c r="E8" s="58">
        <f>SUMIF(V28,"&gt;0")</f>
        <v>154520.40000000002</v>
      </c>
      <c r="F8" s="58"/>
      <c r="G8" s="59" t="s">
        <v>4</v>
      </c>
      <c r="H8" s="59"/>
      <c r="I8" s="7"/>
      <c r="J8" s="8"/>
      <c r="K8" s="8"/>
      <c r="L8" s="8"/>
      <c r="M8" s="8"/>
      <c r="N8" s="8"/>
      <c r="O8" s="8"/>
      <c r="P8" s="8"/>
      <c r="Q8" s="8"/>
      <c r="R8" s="7"/>
      <c r="S8" s="7"/>
      <c r="T8" s="7"/>
      <c r="U8" s="9" t="s">
        <v>5</v>
      </c>
      <c r="V8" s="9"/>
    </row>
    <row r="9" spans="1:23" s="4" customFormat="1" ht="11.25" x14ac:dyDescent="0.25">
      <c r="A9" s="10"/>
      <c r="B9" s="11"/>
      <c r="C9" s="10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0"/>
      <c r="S9" s="10"/>
      <c r="T9" s="10"/>
      <c r="U9" s="9" t="s">
        <v>6</v>
      </c>
      <c r="V9" s="9"/>
    </row>
    <row r="10" spans="1:23" ht="15" customHeight="1" x14ac:dyDescent="0.25">
      <c r="A10" s="60" t="s">
        <v>7</v>
      </c>
      <c r="B10" s="60" t="s">
        <v>31</v>
      </c>
      <c r="C10" s="64" t="s">
        <v>32</v>
      </c>
      <c r="D10" s="65"/>
      <c r="E10" s="62" t="s">
        <v>8</v>
      </c>
      <c r="F10" s="62"/>
      <c r="G10" s="62" t="s">
        <v>9</v>
      </c>
      <c r="H10" s="62"/>
      <c r="I10" s="62" t="s">
        <v>10</v>
      </c>
      <c r="J10" s="62"/>
      <c r="K10" s="62" t="s">
        <v>11</v>
      </c>
      <c r="L10" s="62"/>
      <c r="M10" s="62" t="s">
        <v>12</v>
      </c>
      <c r="N10" s="62"/>
      <c r="O10" s="62" t="s">
        <v>13</v>
      </c>
      <c r="P10" s="62"/>
      <c r="Q10" s="68" t="s">
        <v>14</v>
      </c>
      <c r="R10" s="60" t="s">
        <v>15</v>
      </c>
      <c r="S10" s="60" t="s">
        <v>16</v>
      </c>
      <c r="T10" s="60" t="s">
        <v>17</v>
      </c>
      <c r="U10" s="60" t="s">
        <v>18</v>
      </c>
      <c r="V10" s="68" t="s">
        <v>19</v>
      </c>
    </row>
    <row r="11" spans="1:23" ht="27" customHeight="1" x14ac:dyDescent="0.25">
      <c r="A11" s="60"/>
      <c r="B11" s="60"/>
      <c r="C11" s="66"/>
      <c r="D11" s="67"/>
      <c r="E11" s="63" t="s">
        <v>38</v>
      </c>
      <c r="F11" s="63"/>
      <c r="G11" s="63" t="s">
        <v>39</v>
      </c>
      <c r="H11" s="63"/>
      <c r="I11" s="63" t="s">
        <v>52</v>
      </c>
      <c r="J11" s="63"/>
      <c r="K11" s="69"/>
      <c r="L11" s="63"/>
      <c r="M11" s="63"/>
      <c r="N11" s="63"/>
      <c r="O11" s="63"/>
      <c r="P11" s="63"/>
      <c r="Q11" s="68"/>
      <c r="R11" s="60"/>
      <c r="S11" s="60"/>
      <c r="T11" s="60"/>
      <c r="U11" s="60"/>
      <c r="V11" s="68"/>
    </row>
    <row r="12" spans="1:23" ht="27" customHeight="1" x14ac:dyDescent="0.25">
      <c r="A12" s="60"/>
      <c r="B12" s="61"/>
      <c r="C12" s="44" t="s">
        <v>20</v>
      </c>
      <c r="D12" s="45" t="s">
        <v>21</v>
      </c>
      <c r="E12" s="14" t="s">
        <v>22</v>
      </c>
      <c r="F12" s="14" t="s">
        <v>23</v>
      </c>
      <c r="G12" s="14" t="s">
        <v>22</v>
      </c>
      <c r="H12" s="14" t="s">
        <v>23</v>
      </c>
      <c r="I12" s="14" t="s">
        <v>22</v>
      </c>
      <c r="J12" s="14" t="s">
        <v>23</v>
      </c>
      <c r="K12" s="14" t="s">
        <v>22</v>
      </c>
      <c r="L12" s="14" t="s">
        <v>23</v>
      </c>
      <c r="M12" s="14" t="s">
        <v>22</v>
      </c>
      <c r="N12" s="14" t="s">
        <v>23</v>
      </c>
      <c r="O12" s="14" t="s">
        <v>22</v>
      </c>
      <c r="P12" s="14" t="s">
        <v>23</v>
      </c>
      <c r="Q12" s="68"/>
      <c r="R12" s="60"/>
      <c r="S12" s="60"/>
      <c r="T12" s="60"/>
      <c r="U12" s="60"/>
      <c r="V12" s="68"/>
    </row>
    <row r="13" spans="1:23" ht="27" hidden="1" customHeight="1" x14ac:dyDescent="0.25">
      <c r="A13" s="41">
        <v>1</v>
      </c>
      <c r="B13" s="52" t="s">
        <v>40</v>
      </c>
      <c r="C13" s="49" t="s">
        <v>37</v>
      </c>
      <c r="D13" s="49">
        <v>753</v>
      </c>
      <c r="E13" s="42">
        <v>844</v>
      </c>
      <c r="F13" s="15">
        <f>E13*D13</f>
        <v>635532</v>
      </c>
      <c r="G13" s="36">
        <v>869.32</v>
      </c>
      <c r="H13" s="15">
        <f t="shared" ref="H13:H18" si="0">G13*D13</f>
        <v>654597.96000000008</v>
      </c>
      <c r="I13" s="36">
        <v>903.08</v>
      </c>
      <c r="J13" s="15">
        <f t="shared" ref="J13:J26" si="1">I13*D13</f>
        <v>680019.24</v>
      </c>
      <c r="K13" s="36"/>
      <c r="L13" s="36"/>
      <c r="M13" s="36"/>
      <c r="N13" s="36"/>
      <c r="O13" s="36"/>
      <c r="P13" s="36"/>
      <c r="Q13" s="15">
        <f t="shared" ref="Q13:Q21" si="2">ROUND(AVERAGE(E13,G13,I13,K13,M13),2)</f>
        <v>872.13</v>
      </c>
      <c r="R13" s="17">
        <v>3</v>
      </c>
      <c r="S13" s="17">
        <f>SQRT((IF(E13&gt;0,POWER(E13-Q13,2),0)+IF(G13&gt;0,POWER(G13-Q13,2),0)+IF(I13&gt;0,POWER(I13-Q13,2),0)+IF(K13&gt;0,POWER(K13-Q13,2),0)+IF(M13&gt;0,POWER(M13-Q13,2),0))/(R13-1))</f>
        <v>29.640306172507753</v>
      </c>
      <c r="T13" s="18">
        <f t="shared" ref="T13:T21" si="3">S13/Q13*100</f>
        <v>3.3986110066742063</v>
      </c>
      <c r="U13" s="18" t="str">
        <f t="shared" ref="U13:U21" si="4">IF(T13&lt;33,$U$8,$U$9)</f>
        <v>ОДН</v>
      </c>
      <c r="V13" s="19">
        <f t="shared" ref="V13:V21" si="5">D13*Q13</f>
        <v>656713.89</v>
      </c>
    </row>
    <row r="14" spans="1:23" ht="46.5" hidden="1" customHeight="1" x14ac:dyDescent="0.25">
      <c r="A14" s="41">
        <v>2</v>
      </c>
      <c r="B14" s="52" t="s">
        <v>41</v>
      </c>
      <c r="C14" s="49" t="s">
        <v>37</v>
      </c>
      <c r="D14" s="49">
        <v>110</v>
      </c>
      <c r="E14" s="42">
        <v>134</v>
      </c>
      <c r="F14" s="15">
        <f t="shared" ref="F14:F20" si="6">E14*D14</f>
        <v>14740</v>
      </c>
      <c r="G14" s="36">
        <v>138.02000000000001</v>
      </c>
      <c r="H14" s="15">
        <f t="shared" si="0"/>
        <v>15182.2</v>
      </c>
      <c r="I14" s="36">
        <v>143.38</v>
      </c>
      <c r="J14" s="15">
        <f t="shared" ref="J14:J18" si="7">I14*D14</f>
        <v>15771.8</v>
      </c>
      <c r="K14" s="36"/>
      <c r="L14" s="36"/>
      <c r="M14" s="36"/>
      <c r="N14" s="36"/>
      <c r="O14" s="36"/>
      <c r="P14" s="36"/>
      <c r="Q14" s="15">
        <f t="shared" ref="Q14:Q18" si="8">ROUND(AVERAGE(E14,G14,I14,K14,M14),2)</f>
        <v>138.47</v>
      </c>
      <c r="R14" s="17">
        <v>3</v>
      </c>
      <c r="S14" s="17">
        <f>SQRT((IF(E14&gt;0,POWER(E14-Q14,2),0)+IF(G14&gt;0,POWER(G14-Q14,2),0)+IF(I14&gt;0,POWER(I14-Q14,2),0)+IF(K14&gt;0,POWER(K14-Q14,2),0)+IF(M14&gt;0,POWER(M14-Q14,2),0))/(R14-1))</f>
        <v>4.7059271137577099</v>
      </c>
      <c r="T14" s="18">
        <f>S14/Q14*100</f>
        <v>3.3985174505363687</v>
      </c>
      <c r="U14" s="18" t="str">
        <f>IF(T14&lt;33,$U$8,$U$9)</f>
        <v>ОДН</v>
      </c>
      <c r="V14" s="19">
        <f>D14*Q14</f>
        <v>15231.7</v>
      </c>
    </row>
    <row r="15" spans="1:23" ht="33" hidden="1" customHeight="1" x14ac:dyDescent="0.25">
      <c r="A15" s="41">
        <v>3</v>
      </c>
      <c r="B15" s="52" t="s">
        <v>42</v>
      </c>
      <c r="C15" s="49" t="s">
        <v>37</v>
      </c>
      <c r="D15" s="49">
        <v>1414</v>
      </c>
      <c r="E15" s="42">
        <v>404</v>
      </c>
      <c r="F15" s="15">
        <f t="shared" si="6"/>
        <v>571256</v>
      </c>
      <c r="G15" s="36">
        <v>416.12</v>
      </c>
      <c r="H15" s="15">
        <f t="shared" si="0"/>
        <v>588393.68000000005</v>
      </c>
      <c r="I15" s="36">
        <v>432.28</v>
      </c>
      <c r="J15" s="15">
        <f t="shared" si="7"/>
        <v>611243.91999999993</v>
      </c>
      <c r="K15" s="36"/>
      <c r="L15" s="36"/>
      <c r="M15" s="36"/>
      <c r="N15" s="36"/>
      <c r="O15" s="36"/>
      <c r="P15" s="36"/>
      <c r="Q15" s="15">
        <f t="shared" si="8"/>
        <v>417.47</v>
      </c>
      <c r="R15" s="17">
        <v>3</v>
      </c>
      <c r="S15" s="17">
        <f>SQRT((IF(E15&gt;0,POWER(E15-Q15,2),0)+IF(G15&gt;0,POWER(G15-Q15,2),0)+IF(I15&gt;0,POWER(I15-Q15,2),0)+IF(K15&gt;0,POWER(K15-Q15,2),0)+IF(M15&gt;0,POWER(M15-Q15,2),0))/(R15-1))</f>
        <v>14.188014307858573</v>
      </c>
      <c r="T15" s="18">
        <f>S15/Q15*100</f>
        <v>3.3985709890192286</v>
      </c>
      <c r="U15" s="18" t="str">
        <f>IF(T15&lt;33,$U$8,$U$9)</f>
        <v>ОДН</v>
      </c>
      <c r="V15" s="19">
        <f>D15*Q15</f>
        <v>590302.58000000007</v>
      </c>
    </row>
    <row r="16" spans="1:23" ht="21" hidden="1" customHeight="1" x14ac:dyDescent="0.25">
      <c r="A16" s="41">
        <v>4</v>
      </c>
      <c r="B16" s="50" t="s">
        <v>43</v>
      </c>
      <c r="C16" s="49" t="s">
        <v>37</v>
      </c>
      <c r="D16" s="38" t="s">
        <v>51</v>
      </c>
      <c r="E16" s="53">
        <v>404</v>
      </c>
      <c r="F16" s="15">
        <f>E16*D16</f>
        <v>121200</v>
      </c>
      <c r="G16" s="54">
        <v>416.12</v>
      </c>
      <c r="H16" s="15">
        <f t="shared" si="0"/>
        <v>124836</v>
      </c>
      <c r="I16" s="36">
        <v>432.28</v>
      </c>
      <c r="J16" s="15">
        <f t="shared" si="7"/>
        <v>129683.99999999999</v>
      </c>
      <c r="K16" s="40"/>
      <c r="L16" s="39"/>
      <c r="M16" s="39"/>
      <c r="N16" s="39"/>
      <c r="O16" s="39"/>
      <c r="P16" s="39"/>
      <c r="Q16" s="39">
        <f t="shared" si="8"/>
        <v>417.47</v>
      </c>
      <c r="R16" s="17">
        <v>3</v>
      </c>
      <c r="S16" s="17">
        <f t="shared" ref="S16" si="9">SQRT((IF(E16&gt;0,POWER(E16-Q16,2),0)+IF(G16&gt;0,POWER(G16-Q16,2),0)+IF(I16&gt;0,POWER(I16-Q16,2),0)+IF(K16&gt;0,POWER(K16-Q16,2),0)+IF(M16&gt;0,POWER(M16-Q16,2),0))/(R16-1))</f>
        <v>14.188014307858573</v>
      </c>
      <c r="T16" s="18">
        <f t="shared" ref="T16" si="10">S16/Q16*100</f>
        <v>3.3985709890192286</v>
      </c>
      <c r="U16" s="18" t="str">
        <f t="shared" ref="U16" si="11">IF(T16&lt;33,$U$8,$U$9)</f>
        <v>ОДН</v>
      </c>
      <c r="V16" s="19">
        <f t="shared" ref="V16" si="12">D16*Q16</f>
        <v>125241.00000000001</v>
      </c>
      <c r="W16" s="20"/>
    </row>
    <row r="17" spans="1:23" ht="27" hidden="1" customHeight="1" x14ac:dyDescent="0.25">
      <c r="A17" s="41">
        <v>5</v>
      </c>
      <c r="B17" s="51" t="s">
        <v>44</v>
      </c>
      <c r="C17" s="49" t="s">
        <v>34</v>
      </c>
      <c r="D17" s="48">
        <v>14</v>
      </c>
      <c r="E17" s="42">
        <v>3535</v>
      </c>
      <c r="F17" s="15">
        <f t="shared" si="6"/>
        <v>49490</v>
      </c>
      <c r="G17" s="36">
        <v>3641.05</v>
      </c>
      <c r="H17" s="15">
        <f t="shared" si="0"/>
        <v>50974.700000000004</v>
      </c>
      <c r="I17" s="36">
        <v>3782.45</v>
      </c>
      <c r="J17" s="15">
        <f t="shared" si="7"/>
        <v>52954.299999999996</v>
      </c>
      <c r="K17" s="36"/>
      <c r="L17" s="36"/>
      <c r="M17" s="36"/>
      <c r="N17" s="36"/>
      <c r="O17" s="36"/>
      <c r="P17" s="36"/>
      <c r="Q17" s="15">
        <f t="shared" si="8"/>
        <v>3652.83</v>
      </c>
      <c r="R17" s="17">
        <v>3</v>
      </c>
      <c r="S17" s="17">
        <f>SQRT((IF(E17&gt;0,POWER(E17-Q17,2),0)+IF(G17&gt;0,POWER(G17-Q17,2),0)+IF(I17&gt;0,POWER(I17-Q17,2),0)+IF(K17&gt;0,POWER(K17-Q17,2),0)+IF(M17&gt;0,POWER(M17-Q17,2),0))/(R17-1))</f>
        <v>124.14512012157374</v>
      </c>
      <c r="T17" s="18">
        <f>S17/Q17*100</f>
        <v>3.3986010879666928</v>
      </c>
      <c r="U17" s="18" t="str">
        <f>IF(T17&lt;33,$U$8,$U$9)</f>
        <v>ОДН</v>
      </c>
      <c r="V17" s="19">
        <f>D17*Q17</f>
        <v>51139.619999999995</v>
      </c>
    </row>
    <row r="18" spans="1:23" ht="27" hidden="1" customHeight="1" x14ac:dyDescent="0.25">
      <c r="A18" s="41">
        <v>6</v>
      </c>
      <c r="B18" s="50" t="s">
        <v>36</v>
      </c>
      <c r="C18" s="49" t="s">
        <v>34</v>
      </c>
      <c r="D18" s="49">
        <v>15</v>
      </c>
      <c r="E18" s="42">
        <v>750</v>
      </c>
      <c r="F18" s="15">
        <f t="shared" si="6"/>
        <v>11250</v>
      </c>
      <c r="G18" s="36">
        <v>772.5</v>
      </c>
      <c r="H18" s="15">
        <f t="shared" si="0"/>
        <v>11587.5</v>
      </c>
      <c r="I18" s="36">
        <v>802.5</v>
      </c>
      <c r="J18" s="15">
        <f t="shared" si="7"/>
        <v>12037.5</v>
      </c>
      <c r="K18" s="36"/>
      <c r="L18" s="36"/>
      <c r="M18" s="36"/>
      <c r="N18" s="36"/>
      <c r="O18" s="36"/>
      <c r="P18" s="36"/>
      <c r="Q18" s="15">
        <f t="shared" si="8"/>
        <v>775</v>
      </c>
      <c r="R18" s="17">
        <v>3</v>
      </c>
      <c r="S18" s="17">
        <f>SQRT((IF(E18&gt;0,POWER(E18-Q18,2),0)+IF(G18&gt;0,POWER(G18-Q18,2),0)+IF(I18&gt;0,POWER(I18-Q18,2),0)+IF(K18&gt;0,POWER(K18-Q18,2),0)+IF(M18&gt;0,POWER(M18-Q18,2),0))/(R18-1))</f>
        <v>26.339134382131846</v>
      </c>
      <c r="T18" s="18">
        <f>S18/Q18*100</f>
        <v>3.398597984791206</v>
      </c>
      <c r="U18" s="18" t="str">
        <f>IF(T18&lt;33,$U$8,$U$9)</f>
        <v>ОДН</v>
      </c>
      <c r="V18" s="19">
        <f>D18*Q18</f>
        <v>11625</v>
      </c>
    </row>
    <row r="19" spans="1:23" ht="24.75" hidden="1" customHeight="1" x14ac:dyDescent="0.25">
      <c r="A19" s="41">
        <v>7</v>
      </c>
      <c r="B19" s="50" t="s">
        <v>45</v>
      </c>
      <c r="C19" s="49" t="s">
        <v>34</v>
      </c>
      <c r="D19" s="49">
        <v>6</v>
      </c>
      <c r="E19" s="42">
        <v>750</v>
      </c>
      <c r="F19" s="15">
        <f t="shared" si="6"/>
        <v>4500</v>
      </c>
      <c r="G19" s="36">
        <v>772.5</v>
      </c>
      <c r="H19" s="15">
        <f t="shared" ref="H19:H26" si="13">G19*D19</f>
        <v>4635</v>
      </c>
      <c r="I19" s="36">
        <v>802.5</v>
      </c>
      <c r="J19" s="15">
        <f t="shared" si="1"/>
        <v>4815</v>
      </c>
      <c r="K19" s="36"/>
      <c r="L19" s="36"/>
      <c r="M19" s="36"/>
      <c r="N19" s="36"/>
      <c r="O19" s="36"/>
      <c r="P19" s="36"/>
      <c r="Q19" s="15">
        <f t="shared" si="2"/>
        <v>775</v>
      </c>
      <c r="R19" s="17">
        <v>3</v>
      </c>
      <c r="S19" s="17">
        <f t="shared" ref="S19:S21" si="14">SQRT((IF(E19&gt;0,POWER(E19-Q19,2),0)+IF(G19&gt;0,POWER(G19-Q19,2),0)+IF(I19&gt;0,POWER(I19-Q19,2),0)+IF(K19&gt;0,POWER(K19-Q19,2),0)+IF(M19&gt;0,POWER(M19-Q19,2),0))/(R19-1))</f>
        <v>26.339134382131846</v>
      </c>
      <c r="T19" s="18">
        <f t="shared" si="3"/>
        <v>3.398597984791206</v>
      </c>
      <c r="U19" s="18" t="str">
        <f t="shared" si="4"/>
        <v>ОДН</v>
      </c>
      <c r="V19" s="19">
        <f t="shared" si="5"/>
        <v>4650</v>
      </c>
    </row>
    <row r="20" spans="1:23" ht="27" hidden="1" customHeight="1" x14ac:dyDescent="0.25">
      <c r="A20" s="41">
        <v>8</v>
      </c>
      <c r="B20" s="50" t="s">
        <v>46</v>
      </c>
      <c r="C20" s="49" t="s">
        <v>34</v>
      </c>
      <c r="D20" s="49">
        <v>4</v>
      </c>
      <c r="E20" s="42">
        <v>750</v>
      </c>
      <c r="F20" s="15">
        <f t="shared" si="6"/>
        <v>3000</v>
      </c>
      <c r="G20" s="36">
        <v>772.5</v>
      </c>
      <c r="H20" s="15">
        <f t="shared" si="13"/>
        <v>3090</v>
      </c>
      <c r="I20" s="36">
        <v>802.5</v>
      </c>
      <c r="J20" s="15">
        <f t="shared" si="1"/>
        <v>3210</v>
      </c>
      <c r="K20" s="36"/>
      <c r="L20" s="36"/>
      <c r="M20" s="36"/>
      <c r="N20" s="36"/>
      <c r="O20" s="36"/>
      <c r="P20" s="36"/>
      <c r="Q20" s="15">
        <f t="shared" si="2"/>
        <v>775</v>
      </c>
      <c r="R20" s="17">
        <v>3</v>
      </c>
      <c r="S20" s="17">
        <f t="shared" si="14"/>
        <v>26.339134382131846</v>
      </c>
      <c r="T20" s="18">
        <f t="shared" si="3"/>
        <v>3.398597984791206</v>
      </c>
      <c r="U20" s="18" t="str">
        <f t="shared" si="4"/>
        <v>ОДН</v>
      </c>
      <c r="V20" s="19">
        <f t="shared" si="5"/>
        <v>3100</v>
      </c>
    </row>
    <row r="21" spans="1:23" ht="27" hidden="1" customHeight="1" x14ac:dyDescent="0.25">
      <c r="A21" s="41">
        <v>9</v>
      </c>
      <c r="B21" s="50" t="s">
        <v>35</v>
      </c>
      <c r="C21" s="49" t="s">
        <v>34</v>
      </c>
      <c r="D21" s="49">
        <v>6</v>
      </c>
      <c r="E21" s="42">
        <v>877.5</v>
      </c>
      <c r="F21" s="15">
        <f>E21*D21</f>
        <v>5265</v>
      </c>
      <c r="G21" s="36">
        <v>903.83</v>
      </c>
      <c r="H21" s="15">
        <f t="shared" si="13"/>
        <v>5422.9800000000005</v>
      </c>
      <c r="I21" s="36">
        <v>938.93</v>
      </c>
      <c r="J21" s="15">
        <f t="shared" si="1"/>
        <v>5633.58</v>
      </c>
      <c r="K21" s="36"/>
      <c r="L21" s="36"/>
      <c r="M21" s="36"/>
      <c r="N21" s="36"/>
      <c r="O21" s="36"/>
      <c r="P21" s="36"/>
      <c r="Q21" s="15">
        <f t="shared" si="2"/>
        <v>906.75</v>
      </c>
      <c r="R21" s="17">
        <v>3</v>
      </c>
      <c r="S21" s="17">
        <f t="shared" si="14"/>
        <v>30.819160436325944</v>
      </c>
      <c r="T21" s="18">
        <f t="shared" si="3"/>
        <v>3.398859711753619</v>
      </c>
      <c r="U21" s="18" t="str">
        <f t="shared" si="4"/>
        <v>ОДН</v>
      </c>
      <c r="V21" s="19">
        <f t="shared" si="5"/>
        <v>5440.5</v>
      </c>
    </row>
    <row r="22" spans="1:23" ht="54" hidden="1" customHeight="1" x14ac:dyDescent="0.25">
      <c r="A22" s="41">
        <v>10</v>
      </c>
      <c r="B22" s="50" t="s">
        <v>47</v>
      </c>
      <c r="C22" s="49" t="s">
        <v>34</v>
      </c>
      <c r="D22" s="49">
        <v>10</v>
      </c>
      <c r="E22" s="42">
        <v>2314.5</v>
      </c>
      <c r="F22" s="15">
        <f t="shared" ref="F22:F26" si="15">E22*D22</f>
        <v>23145</v>
      </c>
      <c r="G22" s="36">
        <v>2383.94</v>
      </c>
      <c r="H22" s="15">
        <f t="shared" si="13"/>
        <v>23839.4</v>
      </c>
      <c r="I22" s="36">
        <v>2476.52</v>
      </c>
      <c r="J22" s="15">
        <f t="shared" si="1"/>
        <v>24765.200000000001</v>
      </c>
      <c r="K22" s="36"/>
      <c r="L22" s="36"/>
      <c r="M22" s="36"/>
      <c r="N22" s="36"/>
      <c r="O22" s="36"/>
      <c r="P22" s="36"/>
      <c r="Q22" s="15">
        <f t="shared" ref="Q22:Q26" si="16">ROUND(AVERAGE(E22,G22,I22,K22,M22),2)</f>
        <v>2391.65</v>
      </c>
      <c r="R22" s="17">
        <v>3</v>
      </c>
      <c r="S22" s="17">
        <f t="shared" ref="S22:S26" si="17">SQRT((IF(E22&gt;0,POWER(E22-Q22,2),0)+IF(G22&gt;0,POWER(G22-Q22,2),0)+IF(I22&gt;0,POWER(I22-Q22,2),0)+IF(K22&gt;0,POWER(K22-Q22,2),0)+IF(M22&gt;0,POWER(M22-Q22,2),0))/(R22-1))</f>
        <v>81.284941717393124</v>
      </c>
      <c r="T22" s="18">
        <f t="shared" ref="T22:T26" si="18">S22/Q22*100</f>
        <v>3.398697205585814</v>
      </c>
      <c r="U22" s="18" t="str">
        <f t="shared" ref="U22:U26" si="19">IF(T22&lt;33,$U$8,$U$9)</f>
        <v>ОДН</v>
      </c>
      <c r="V22" s="19">
        <f t="shared" ref="V22:V25" si="20">D22*Q22</f>
        <v>23916.5</v>
      </c>
    </row>
    <row r="23" spans="1:23" ht="27" hidden="1" customHeight="1" x14ac:dyDescent="0.25">
      <c r="A23" s="41">
        <v>11</v>
      </c>
      <c r="B23" s="50" t="s">
        <v>48</v>
      </c>
      <c r="C23" s="49" t="s">
        <v>34</v>
      </c>
      <c r="D23" s="49">
        <v>2</v>
      </c>
      <c r="E23" s="42">
        <v>2314.5</v>
      </c>
      <c r="F23" s="15">
        <f t="shared" si="15"/>
        <v>4629</v>
      </c>
      <c r="G23" s="36">
        <v>2383.94</v>
      </c>
      <c r="H23" s="15">
        <f t="shared" si="13"/>
        <v>4767.88</v>
      </c>
      <c r="I23" s="36">
        <v>2476.52</v>
      </c>
      <c r="J23" s="15">
        <f t="shared" si="1"/>
        <v>4953.04</v>
      </c>
      <c r="K23" s="36"/>
      <c r="L23" s="36"/>
      <c r="M23" s="36"/>
      <c r="N23" s="36"/>
      <c r="O23" s="36"/>
      <c r="P23" s="36"/>
      <c r="Q23" s="15">
        <f t="shared" si="16"/>
        <v>2391.65</v>
      </c>
      <c r="R23" s="17">
        <v>3</v>
      </c>
      <c r="S23" s="17">
        <f t="shared" si="17"/>
        <v>81.284941717393124</v>
      </c>
      <c r="T23" s="18">
        <f t="shared" si="18"/>
        <v>3.398697205585814</v>
      </c>
      <c r="U23" s="18" t="str">
        <f t="shared" si="19"/>
        <v>ОДН</v>
      </c>
      <c r="V23" s="19">
        <f t="shared" si="20"/>
        <v>4783.3</v>
      </c>
    </row>
    <row r="24" spans="1:23" ht="18.75" hidden="1" customHeight="1" x14ac:dyDescent="0.25">
      <c r="A24" s="41">
        <v>12</v>
      </c>
      <c r="B24" s="50"/>
      <c r="C24" s="49"/>
      <c r="D24" s="49"/>
      <c r="E24" s="42"/>
      <c r="F24" s="15">
        <f t="shared" si="15"/>
        <v>0</v>
      </c>
      <c r="G24" s="36"/>
      <c r="H24" s="15">
        <f t="shared" si="13"/>
        <v>0</v>
      </c>
      <c r="I24" s="36"/>
      <c r="J24" s="15">
        <f t="shared" si="1"/>
        <v>0</v>
      </c>
      <c r="K24" s="36"/>
      <c r="L24" s="36"/>
      <c r="M24" s="36"/>
      <c r="N24" s="36"/>
      <c r="O24" s="36"/>
      <c r="P24" s="36"/>
      <c r="Q24" s="15" t="e">
        <f t="shared" si="16"/>
        <v>#DIV/0!</v>
      </c>
      <c r="R24" s="17">
        <v>3</v>
      </c>
      <c r="S24" s="17">
        <f t="shared" si="17"/>
        <v>0</v>
      </c>
      <c r="T24" s="18" t="e">
        <f t="shared" si="18"/>
        <v>#DIV/0!</v>
      </c>
      <c r="U24" s="18" t="e">
        <f t="shared" si="19"/>
        <v>#DIV/0!</v>
      </c>
      <c r="V24" s="19" t="e">
        <f t="shared" si="20"/>
        <v>#DIV/0!</v>
      </c>
    </row>
    <row r="25" spans="1:23" ht="42.75" hidden="1" customHeight="1" x14ac:dyDescent="0.25">
      <c r="A25" s="41">
        <v>12</v>
      </c>
      <c r="B25" s="50" t="s">
        <v>49</v>
      </c>
      <c r="C25" s="49" t="s">
        <v>34</v>
      </c>
      <c r="D25" s="49">
        <v>4</v>
      </c>
      <c r="E25" s="42">
        <v>453</v>
      </c>
      <c r="F25" s="15">
        <f t="shared" si="15"/>
        <v>1812</v>
      </c>
      <c r="G25" s="36">
        <v>503</v>
      </c>
      <c r="H25" s="15">
        <f t="shared" si="13"/>
        <v>2012</v>
      </c>
      <c r="I25" s="36">
        <v>498</v>
      </c>
      <c r="J25" s="15">
        <f t="shared" si="1"/>
        <v>1992</v>
      </c>
      <c r="K25" s="36"/>
      <c r="L25" s="36"/>
      <c r="M25" s="36"/>
      <c r="N25" s="36"/>
      <c r="O25" s="36"/>
      <c r="P25" s="36"/>
      <c r="Q25" s="15">
        <f t="shared" si="16"/>
        <v>484.67</v>
      </c>
      <c r="R25" s="17">
        <v>3</v>
      </c>
      <c r="S25" s="17">
        <f t="shared" si="17"/>
        <v>27.537853039044276</v>
      </c>
      <c r="T25" s="18">
        <f t="shared" si="18"/>
        <v>5.6817737922801648</v>
      </c>
      <c r="U25" s="18" t="str">
        <f t="shared" si="19"/>
        <v>ОДН</v>
      </c>
      <c r="V25" s="19">
        <f t="shared" si="20"/>
        <v>1938.68</v>
      </c>
    </row>
    <row r="26" spans="1:23" ht="30.75" customHeight="1" x14ac:dyDescent="0.25">
      <c r="A26" s="41">
        <v>1</v>
      </c>
      <c r="B26" s="50" t="s">
        <v>50</v>
      </c>
      <c r="C26" s="49" t="s">
        <v>37</v>
      </c>
      <c r="D26" s="49">
        <v>120</v>
      </c>
      <c r="E26" s="42">
        <v>1260</v>
      </c>
      <c r="F26" s="15">
        <f t="shared" si="15"/>
        <v>151200</v>
      </c>
      <c r="G26" s="36">
        <v>1320</v>
      </c>
      <c r="H26" s="15">
        <f t="shared" si="13"/>
        <v>158400</v>
      </c>
      <c r="I26" s="36">
        <v>1283</v>
      </c>
      <c r="J26" s="15">
        <f t="shared" si="1"/>
        <v>153960</v>
      </c>
      <c r="K26" s="36"/>
      <c r="L26" s="36"/>
      <c r="M26" s="36"/>
      <c r="N26" s="36"/>
      <c r="O26" s="36"/>
      <c r="P26" s="36"/>
      <c r="Q26" s="15">
        <f t="shared" si="16"/>
        <v>1287.67</v>
      </c>
      <c r="R26" s="17">
        <v>3</v>
      </c>
      <c r="S26" s="17">
        <f t="shared" si="17"/>
        <v>30.270998496911197</v>
      </c>
      <c r="T26" s="18">
        <f t="shared" si="18"/>
        <v>2.3508351127937437</v>
      </c>
      <c r="U26" s="18" t="str">
        <f t="shared" si="19"/>
        <v>ОДН</v>
      </c>
      <c r="V26" s="19">
        <f>D26*Q26</f>
        <v>154520.40000000002</v>
      </c>
    </row>
    <row r="27" spans="1:23" hidden="1" x14ac:dyDescent="0.25">
      <c r="A27" s="41"/>
      <c r="B27" s="37"/>
      <c r="C27" s="49"/>
      <c r="D27" s="38"/>
      <c r="E27" s="43"/>
      <c r="F27" s="39">
        <f t="shared" ref="F27" si="21">E27*D27</f>
        <v>0</v>
      </c>
      <c r="G27" s="33"/>
      <c r="H27" s="15">
        <f t="shared" ref="H27" si="22">G27*D27</f>
        <v>0</v>
      </c>
      <c r="I27" s="33"/>
      <c r="J27" s="15">
        <f t="shared" ref="J27" si="23">I27*D27</f>
        <v>0</v>
      </c>
      <c r="K27" s="16"/>
      <c r="L27" s="15">
        <f t="shared" ref="L27" si="24">K27*D27</f>
        <v>0</v>
      </c>
      <c r="M27" s="15"/>
      <c r="N27" s="15">
        <f>M27*D27</f>
        <v>0</v>
      </c>
      <c r="O27" s="15"/>
      <c r="P27" s="15"/>
      <c r="Q27" s="39" t="e">
        <f t="shared" ref="Q27" si="25">ROUND(AVERAGE(E27,G27,I27,K27,M27),2)</f>
        <v>#DIV/0!</v>
      </c>
      <c r="R27" s="17">
        <f t="shared" ref="R27" si="26">COUNTA(E27,G27,I27,K27,M27)</f>
        <v>0</v>
      </c>
      <c r="S27" s="17">
        <f t="shared" ref="S27" si="27">SQRT((IF(E27&gt;0,POWER(E27-Q27,2),0)+IF(G27&gt;0,POWER(G27-Q27,2),0)+IF(I27&gt;0,POWER(I27-Q27,2),0)+IF(K27&gt;0,POWER(K27-Q27,2),0)+IF(M27&gt;0,POWER(M27-Q27,2),0))/(R27-1))</f>
        <v>0</v>
      </c>
      <c r="T27" s="17" t="e">
        <f t="shared" ref="T27" si="28">S27/Q27*100</f>
        <v>#DIV/0!</v>
      </c>
      <c r="U27" s="18" t="e">
        <f t="shared" ref="U27" si="29">IF(T27&lt;33,$U$8,$U$9)</f>
        <v>#DIV/0!</v>
      </c>
      <c r="V27" s="34" t="e">
        <f t="shared" ref="V27" si="30">D27*Q27</f>
        <v>#DIV/0!</v>
      </c>
      <c r="W27" s="20"/>
    </row>
    <row r="28" spans="1:23" s="21" customFormat="1" ht="27.75" customHeight="1" x14ac:dyDescent="0.25">
      <c r="A28" s="71" t="s">
        <v>24</v>
      </c>
      <c r="B28" s="72"/>
      <c r="C28" s="46"/>
      <c r="D28" s="47">
        <f>D26</f>
        <v>120</v>
      </c>
      <c r="E28" s="22"/>
      <c r="F28" s="35">
        <f>F26</f>
        <v>151200</v>
      </c>
      <c r="G28" s="35"/>
      <c r="H28" s="35">
        <f>H26</f>
        <v>158400</v>
      </c>
      <c r="I28" s="35"/>
      <c r="J28" s="35">
        <f>J26</f>
        <v>153960</v>
      </c>
      <c r="K28" s="22"/>
      <c r="L28" s="22"/>
      <c r="M28" s="22"/>
      <c r="N28" s="22"/>
      <c r="O28" s="22"/>
      <c r="P28" s="22"/>
      <c r="Q28" s="39"/>
      <c r="R28" s="22"/>
      <c r="S28" s="22"/>
      <c r="T28" s="22"/>
      <c r="U28" s="22"/>
      <c r="V28" s="23">
        <f>V26</f>
        <v>154520.40000000002</v>
      </c>
    </row>
    <row r="29" spans="1:23" s="24" customFormat="1" ht="9" customHeight="1" x14ac:dyDescent="0.25">
      <c r="A29" s="25"/>
      <c r="S29" s="26"/>
    </row>
    <row r="30" spans="1:23" ht="33.75" hidden="1" customHeight="1" x14ac:dyDescent="0.25">
      <c r="A30" s="73" t="s">
        <v>25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</row>
    <row r="31" spans="1:23" ht="52.5" customHeight="1" x14ac:dyDescent="0.25">
      <c r="A31" s="75" t="s">
        <v>33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</row>
    <row r="32" spans="1:23" ht="100.5" customHeight="1" x14ac:dyDescent="0.25">
      <c r="A32" s="70" t="s">
        <v>26</v>
      </c>
      <c r="B32" s="70"/>
      <c r="C32" s="70" t="s">
        <v>27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</row>
    <row r="33" spans="1:22" ht="57.75" customHeight="1" x14ac:dyDescent="0.25">
      <c r="A33" s="70" t="s">
        <v>28</v>
      </c>
      <c r="B33" s="70"/>
      <c r="C33" s="70" t="s">
        <v>29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</row>
    <row r="34" spans="1:22" ht="44.25" customHeight="1" x14ac:dyDescent="0.25">
      <c r="A34" s="70" t="s">
        <v>16</v>
      </c>
      <c r="B34" s="70"/>
      <c r="C34" s="70" t="s">
        <v>30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</row>
    <row r="35" spans="1:22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x14ac:dyDescent="0.25">
      <c r="B36" s="28"/>
      <c r="C36" s="28"/>
      <c r="D36" s="29"/>
      <c r="E36" s="30"/>
      <c r="F36" s="31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2"/>
      <c r="S36" s="30"/>
      <c r="T36" s="30"/>
      <c r="U36" s="30"/>
      <c r="V36" s="30"/>
    </row>
  </sheetData>
  <mergeCells count="36">
    <mergeCell ref="A33:B33"/>
    <mergeCell ref="C33:V33"/>
    <mergeCell ref="A34:B34"/>
    <mergeCell ref="C34:V34"/>
    <mergeCell ref="A28:B28"/>
    <mergeCell ref="A30:V30"/>
    <mergeCell ref="A31:V31"/>
    <mergeCell ref="A32:B32"/>
    <mergeCell ref="C32:V32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honeticPr fontId="21" type="noConversion"/>
  <pageMargins left="0" right="0" top="0.39370078740157483" bottom="0" header="0.31496062992125984" footer="0.31496062992125984"/>
  <pageSetup paperSize="9" scale="73" firstPageNumber="21474836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</cp:lastModifiedBy>
  <cp:revision>3</cp:revision>
  <cp:lastPrinted>2026-03-18T11:13:57Z</cp:lastPrinted>
  <dcterms:created xsi:type="dcterms:W3CDTF">2021-01-18T05:46:41Z</dcterms:created>
  <dcterms:modified xsi:type="dcterms:W3CDTF">2026-04-29T08:08:55Z</dcterms:modified>
</cp:coreProperties>
</file>